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 windowWidth="22116" windowHeight="9024"/>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H42" i="1" l="1"/>
  <c r="H48" i="1"/>
  <c r="H53" i="1"/>
  <c r="H21" i="1"/>
  <c r="H32" i="1"/>
  <c r="H27" i="1"/>
  <c r="F219" i="1" l="1"/>
  <c r="I219" i="1" s="1"/>
  <c r="AC208" i="1"/>
  <c r="W208" i="1"/>
  <c r="T208" i="1"/>
  <c r="O208" i="1"/>
  <c r="M208" i="1"/>
  <c r="AC207" i="1"/>
  <c r="T207" i="1"/>
  <c r="O207" i="1"/>
  <c r="W207" i="1" s="1"/>
  <c r="M207" i="1"/>
  <c r="AC206" i="1"/>
  <c r="T206" i="1"/>
  <c r="O206" i="1"/>
  <c r="W206" i="1" s="1"/>
  <c r="M206" i="1"/>
  <c r="AC205" i="1"/>
  <c r="W205" i="1"/>
  <c r="T205" i="1"/>
  <c r="O205" i="1"/>
  <c r="M205" i="1"/>
  <c r="AC204" i="1"/>
  <c r="W204" i="1"/>
  <c r="T204" i="1"/>
  <c r="O204" i="1"/>
  <c r="M204" i="1"/>
  <c r="AC203" i="1"/>
  <c r="AC209" i="1" s="1"/>
  <c r="E245" i="1" s="1"/>
  <c r="T203" i="1"/>
  <c r="T209" i="1" s="1"/>
  <c r="E244" i="1" s="1"/>
  <c r="O203" i="1"/>
  <c r="W203" i="1" s="1"/>
  <c r="M203" i="1"/>
  <c r="L202" i="1"/>
  <c r="K202" i="1"/>
  <c r="J202" i="1"/>
  <c r="I202" i="1"/>
  <c r="H202" i="1"/>
  <c r="G202" i="1"/>
  <c r="F202" i="1"/>
  <c r="L196" i="1"/>
  <c r="K196" i="1"/>
  <c r="J196" i="1"/>
  <c r="I196" i="1"/>
  <c r="H196" i="1"/>
  <c r="G196" i="1"/>
  <c r="F196" i="1"/>
  <c r="M196" i="1" s="1"/>
  <c r="L195" i="1"/>
  <c r="K195" i="1"/>
  <c r="J195" i="1"/>
  <c r="I195" i="1"/>
  <c r="H195" i="1"/>
  <c r="G195" i="1"/>
  <c r="F195" i="1"/>
  <c r="M195" i="1" s="1"/>
  <c r="L194" i="1"/>
  <c r="K194" i="1"/>
  <c r="J194" i="1"/>
  <c r="I194" i="1"/>
  <c r="H194" i="1"/>
  <c r="G194" i="1"/>
  <c r="F194" i="1"/>
  <c r="M194" i="1" s="1"/>
  <c r="S165" i="1"/>
  <c r="R165" i="1"/>
  <c r="Q165" i="1"/>
  <c r="P165" i="1"/>
  <c r="O165" i="1"/>
  <c r="N165" i="1"/>
  <c r="M165" i="1"/>
  <c r="S153" i="1"/>
  <c r="Q153" i="1"/>
  <c r="O153" i="1"/>
  <c r="M153" i="1"/>
  <c r="K153" i="1"/>
  <c r="I153" i="1"/>
  <c r="U153" i="1" s="1"/>
  <c r="G162" i="1" s="1"/>
  <c r="G153" i="1"/>
  <c r="AA150" i="1"/>
  <c r="AD148" i="1"/>
  <c r="AC148" i="1"/>
  <c r="X148" i="1"/>
  <c r="AD147" i="1"/>
  <c r="AC147" i="1"/>
  <c r="X147" i="1"/>
  <c r="T146" i="1"/>
  <c r="R146" i="1"/>
  <c r="P146" i="1"/>
  <c r="N146" i="1"/>
  <c r="L146" i="1"/>
  <c r="J146" i="1"/>
  <c r="H146" i="1"/>
  <c r="AD145" i="1"/>
  <c r="AC145" i="1"/>
  <c r="X145" i="1"/>
  <c r="S145" i="1"/>
  <c r="S146" i="1" s="1"/>
  <c r="Q145" i="1"/>
  <c r="Q146" i="1" s="1"/>
  <c r="O145" i="1"/>
  <c r="O146" i="1" s="1"/>
  <c r="M145" i="1"/>
  <c r="M146" i="1" s="1"/>
  <c r="K145" i="1"/>
  <c r="K146" i="1" s="1"/>
  <c r="I145" i="1"/>
  <c r="I146" i="1" s="1"/>
  <c r="G145" i="1"/>
  <c r="G146" i="1" s="1"/>
  <c r="AD144" i="1"/>
  <c r="AC144" i="1"/>
  <c r="X144" i="1"/>
  <c r="AD143" i="1"/>
  <c r="AC143" i="1"/>
  <c r="X143" i="1"/>
  <c r="S142" i="1"/>
  <c r="Q142" i="1"/>
  <c r="O142" i="1"/>
  <c r="M142" i="1"/>
  <c r="K142" i="1"/>
  <c r="I142" i="1"/>
  <c r="G142" i="1"/>
  <c r="U142" i="1" s="1"/>
  <c r="U140" i="1"/>
  <c r="S138" i="1"/>
  <c r="S143" i="1" s="1"/>
  <c r="Q138" i="1"/>
  <c r="O138" i="1"/>
  <c r="M138" i="1"/>
  <c r="M143" i="1" s="1"/>
  <c r="K138" i="1"/>
  <c r="K143" i="1" s="1"/>
  <c r="I138" i="1"/>
  <c r="G138" i="1"/>
  <c r="AA136" i="1"/>
  <c r="AD134" i="1"/>
  <c r="AC134" i="1"/>
  <c r="X134" i="1"/>
  <c r="AD133" i="1"/>
  <c r="AC133" i="1"/>
  <c r="X133" i="1"/>
  <c r="R132" i="1"/>
  <c r="N132" i="1"/>
  <c r="J132" i="1"/>
  <c r="AD131" i="1"/>
  <c r="AC131" i="1"/>
  <c r="X131" i="1"/>
  <c r="S131" i="1"/>
  <c r="T132" i="1" s="1"/>
  <c r="Q131" i="1"/>
  <c r="Q132" i="1" s="1"/>
  <c r="O131" i="1"/>
  <c r="P132" i="1" s="1"/>
  <c r="M131" i="1"/>
  <c r="M132" i="1" s="1"/>
  <c r="K131" i="1"/>
  <c r="L132" i="1" s="1"/>
  <c r="I131" i="1"/>
  <c r="I132" i="1" s="1"/>
  <c r="G131" i="1"/>
  <c r="H132" i="1" s="1"/>
  <c r="AD130" i="1"/>
  <c r="AC130" i="1"/>
  <c r="X130" i="1"/>
  <c r="AD129" i="1"/>
  <c r="AC129" i="1"/>
  <c r="X129" i="1"/>
  <c r="S128" i="1"/>
  <c r="Q128" i="1"/>
  <c r="O128" i="1"/>
  <c r="M128" i="1"/>
  <c r="K128" i="1"/>
  <c r="I128" i="1"/>
  <c r="G128" i="1"/>
  <c r="U126" i="1"/>
  <c r="S124" i="1"/>
  <c r="Q124" i="1"/>
  <c r="Q129" i="1" s="1"/>
  <c r="O124" i="1"/>
  <c r="O129" i="1" s="1"/>
  <c r="M124" i="1"/>
  <c r="K124" i="1"/>
  <c r="I124" i="1"/>
  <c r="I129" i="1" s="1"/>
  <c r="G124" i="1"/>
  <c r="G129" i="1" s="1"/>
  <c r="AA122" i="1"/>
  <c r="AD120" i="1"/>
  <c r="AC120" i="1"/>
  <c r="X120" i="1"/>
  <c r="AD119" i="1"/>
  <c r="AC119" i="1"/>
  <c r="X119" i="1"/>
  <c r="T118" i="1"/>
  <c r="R118" i="1"/>
  <c r="P118" i="1"/>
  <c r="N118" i="1"/>
  <c r="L118" i="1"/>
  <c r="J118" i="1"/>
  <c r="H118" i="1"/>
  <c r="AD117" i="1"/>
  <c r="AC117" i="1"/>
  <c r="X117" i="1"/>
  <c r="S117" i="1"/>
  <c r="S118" i="1" s="1"/>
  <c r="Q117" i="1"/>
  <c r="Q118" i="1" s="1"/>
  <c r="O117" i="1"/>
  <c r="O118" i="1" s="1"/>
  <c r="M117" i="1"/>
  <c r="M118" i="1" s="1"/>
  <c r="K117" i="1"/>
  <c r="K118" i="1" s="1"/>
  <c r="I117" i="1"/>
  <c r="I118" i="1" s="1"/>
  <c r="G117" i="1"/>
  <c r="G164" i="1" s="1"/>
  <c r="AD116" i="1"/>
  <c r="AC116" i="1"/>
  <c r="X116" i="1"/>
  <c r="AD115" i="1"/>
  <c r="AC115" i="1"/>
  <c r="AC122" i="1" s="1"/>
  <c r="U119" i="1" s="1"/>
  <c r="X115" i="1"/>
  <c r="S114" i="1"/>
  <c r="Q114" i="1"/>
  <c r="O114" i="1"/>
  <c r="M114" i="1"/>
  <c r="K114" i="1"/>
  <c r="I114" i="1"/>
  <c r="G114" i="1"/>
  <c r="U112" i="1"/>
  <c r="S110" i="1"/>
  <c r="S115" i="1" s="1"/>
  <c r="Q110" i="1"/>
  <c r="O110" i="1"/>
  <c r="M110" i="1"/>
  <c r="M115" i="1" s="1"/>
  <c r="M116" i="1" s="1"/>
  <c r="K110" i="1"/>
  <c r="K115" i="1" s="1"/>
  <c r="I110" i="1"/>
  <c r="G110" i="1"/>
  <c r="G119" i="1" s="1"/>
  <c r="Q100" i="1"/>
  <c r="P100" i="1"/>
  <c r="Q99" i="1"/>
  <c r="P99" i="1"/>
  <c r="F99" i="1"/>
  <c r="Q98" i="1"/>
  <c r="P98" i="1"/>
  <c r="F98" i="1"/>
  <c r="Q97" i="1"/>
  <c r="P97" i="1"/>
  <c r="N97" i="1"/>
  <c r="F97" i="1"/>
  <c r="Q96" i="1"/>
  <c r="P96" i="1"/>
  <c r="N96" i="1"/>
  <c r="F96" i="1"/>
  <c r="F95" i="1"/>
  <c r="Q94" i="1"/>
  <c r="P94" i="1"/>
  <c r="F94" i="1"/>
  <c r="Q93" i="1"/>
  <c r="P93" i="1"/>
  <c r="F93" i="1"/>
  <c r="Q92" i="1"/>
  <c r="P92" i="1"/>
  <c r="F92" i="1"/>
  <c r="F100" i="1" s="1"/>
  <c r="S87" i="1"/>
  <c r="L199" i="1" s="1"/>
  <c r="Q87" i="1"/>
  <c r="K199" i="1" s="1"/>
  <c r="O87" i="1"/>
  <c r="J199" i="1" s="1"/>
  <c r="M87" i="1"/>
  <c r="I199" i="1" s="1"/>
  <c r="K87" i="1"/>
  <c r="H199" i="1" s="1"/>
  <c r="I87" i="1"/>
  <c r="G199" i="1" s="1"/>
  <c r="G87" i="1"/>
  <c r="F199" i="1" s="1"/>
  <c r="H63" i="1"/>
  <c r="J296" i="1" s="1"/>
  <c r="H37" i="1"/>
  <c r="H71" i="1" l="1"/>
  <c r="O119" i="1"/>
  <c r="O120" i="1" s="1"/>
  <c r="I119" i="1"/>
  <c r="I120" i="1" s="1"/>
  <c r="Q119" i="1"/>
  <c r="AC136" i="1"/>
  <c r="U133" i="1" s="1"/>
  <c r="AC150" i="1"/>
  <c r="U147" i="1" s="1"/>
  <c r="K133" i="1"/>
  <c r="I147" i="1"/>
  <c r="I148" i="1" s="1"/>
  <c r="AD122" i="1"/>
  <c r="AD136" i="1"/>
  <c r="AD150" i="1"/>
  <c r="G130" i="1"/>
  <c r="O130" i="1"/>
  <c r="M144" i="1"/>
  <c r="K198" i="1"/>
  <c r="G198" i="1"/>
  <c r="P163" i="1"/>
  <c r="P162" i="1"/>
  <c r="J198" i="1"/>
  <c r="F198" i="1"/>
  <c r="S164" i="1"/>
  <c r="O164" i="1"/>
  <c r="S163" i="1"/>
  <c r="O163" i="1"/>
  <c r="S162" i="1"/>
  <c r="S166" i="1" s="1"/>
  <c r="O162" i="1"/>
  <c r="O166" i="1" s="1"/>
  <c r="I198" i="1"/>
  <c r="R163" i="1"/>
  <c r="N163" i="1"/>
  <c r="R162" i="1"/>
  <c r="N162" i="1"/>
  <c r="L198" i="1"/>
  <c r="H198" i="1"/>
  <c r="Q164" i="1"/>
  <c r="M164" i="1"/>
  <c r="Q163" i="1"/>
  <c r="M163" i="1"/>
  <c r="Q162" i="1"/>
  <c r="Q166" i="1" s="1"/>
  <c r="M162" i="1"/>
  <c r="K116" i="1"/>
  <c r="S116" i="1"/>
  <c r="Q120" i="1"/>
  <c r="I130" i="1"/>
  <c r="Q130" i="1"/>
  <c r="K144" i="1"/>
  <c r="S144" i="1"/>
  <c r="J110" i="1"/>
  <c r="N110" i="1"/>
  <c r="R110" i="1"/>
  <c r="G163" i="1"/>
  <c r="G115" i="1"/>
  <c r="O115" i="1"/>
  <c r="O116" i="1" s="1"/>
  <c r="U117" i="1"/>
  <c r="G118" i="1"/>
  <c r="G120" i="1" s="1"/>
  <c r="K119" i="1"/>
  <c r="K120" i="1" s="1"/>
  <c r="S119" i="1"/>
  <c r="S120" i="1" s="1"/>
  <c r="H124" i="1"/>
  <c r="L124" i="1"/>
  <c r="P124" i="1"/>
  <c r="T124" i="1"/>
  <c r="K129" i="1"/>
  <c r="K130" i="1" s="1"/>
  <c r="S129" i="1"/>
  <c r="S130" i="1" s="1"/>
  <c r="O133" i="1"/>
  <c r="J138" i="1"/>
  <c r="N138" i="1"/>
  <c r="R138" i="1"/>
  <c r="G143" i="1"/>
  <c r="O143" i="1"/>
  <c r="O144" i="1" s="1"/>
  <c r="U145" i="1"/>
  <c r="S147" i="1"/>
  <c r="S148" i="1" s="1"/>
  <c r="P164" i="1"/>
  <c r="U87" i="1"/>
  <c r="I115" i="1"/>
  <c r="I116" i="1" s="1"/>
  <c r="Q115" i="1"/>
  <c r="Q116" i="1" s="1"/>
  <c r="Q122" i="1" s="1"/>
  <c r="M119" i="1"/>
  <c r="M120" i="1" s="1"/>
  <c r="M122" i="1" s="1"/>
  <c r="U128" i="1"/>
  <c r="M129" i="1"/>
  <c r="M130" i="1" s="1"/>
  <c r="I133" i="1"/>
  <c r="I134" i="1" s="1"/>
  <c r="I143" i="1"/>
  <c r="I144" i="1" s="1"/>
  <c r="Q143" i="1"/>
  <c r="Q144" i="1" s="1"/>
  <c r="M147" i="1"/>
  <c r="M148" i="1" s="1"/>
  <c r="J295" i="1"/>
  <c r="M199" i="1"/>
  <c r="H110" i="1"/>
  <c r="L110" i="1"/>
  <c r="P110" i="1"/>
  <c r="T110" i="1"/>
  <c r="G116" i="1"/>
  <c r="J124" i="1"/>
  <c r="N124" i="1"/>
  <c r="R124" i="1"/>
  <c r="U131" i="1"/>
  <c r="G132" i="1"/>
  <c r="K132" i="1"/>
  <c r="O132" i="1"/>
  <c r="O134" i="1" s="1"/>
  <c r="S132" i="1"/>
  <c r="H138" i="1"/>
  <c r="L138" i="1"/>
  <c r="P138" i="1"/>
  <c r="T138" i="1"/>
  <c r="G144" i="1"/>
  <c r="N164" i="1"/>
  <c r="R164" i="1"/>
  <c r="AC244" i="1"/>
  <c r="U244" i="1"/>
  <c r="M244" i="1"/>
  <c r="AA244" i="1"/>
  <c r="AA247" i="1" s="1"/>
  <c r="S244" i="1"/>
  <c r="K244" i="1"/>
  <c r="Y244" i="1"/>
  <c r="Q244" i="1"/>
  <c r="Q247" i="1" s="1"/>
  <c r="I244" i="1"/>
  <c r="I247" i="1" s="1"/>
  <c r="W244" i="1"/>
  <c r="O244" i="1"/>
  <c r="G244" i="1"/>
  <c r="G247" i="1" s="1"/>
  <c r="U114" i="1"/>
  <c r="G171" i="1" s="1"/>
  <c r="G182" i="1" s="1"/>
  <c r="AA245" i="1"/>
  <c r="S245" i="1"/>
  <c r="K245" i="1"/>
  <c r="Y245" i="1"/>
  <c r="Q245" i="1"/>
  <c r="I245" i="1"/>
  <c r="W245" i="1"/>
  <c r="O245" i="1"/>
  <c r="G245" i="1"/>
  <c r="AC245" i="1"/>
  <c r="U245" i="1"/>
  <c r="M245" i="1"/>
  <c r="H219" i="1"/>
  <c r="G222" i="1" s="1"/>
  <c r="G134" i="1" l="1"/>
  <c r="I150" i="1"/>
  <c r="K134" i="1"/>
  <c r="Q133" i="1"/>
  <c r="Q134" i="1" s="1"/>
  <c r="Q136" i="1" s="1"/>
  <c r="O150" i="1"/>
  <c r="K136" i="1"/>
  <c r="Q147" i="1"/>
  <c r="Q148" i="1" s="1"/>
  <c r="O147" i="1"/>
  <c r="O148" i="1" s="1"/>
  <c r="O122" i="1"/>
  <c r="Q150" i="1"/>
  <c r="I122" i="1"/>
  <c r="K147" i="1"/>
  <c r="K148" i="1" s="1"/>
  <c r="G133" i="1"/>
  <c r="S133" i="1"/>
  <c r="S134" i="1" s="1"/>
  <c r="G147" i="1"/>
  <c r="G148" i="1" s="1"/>
  <c r="G150" i="1" s="1"/>
  <c r="M133" i="1"/>
  <c r="M134" i="1" s="1"/>
  <c r="M136" i="1" s="1"/>
  <c r="U120" i="1"/>
  <c r="U148" i="1"/>
  <c r="S122" i="1"/>
  <c r="U130" i="1"/>
  <c r="G136" i="1"/>
  <c r="O247" i="1"/>
  <c r="Y247" i="1"/>
  <c r="M247" i="1"/>
  <c r="G175" i="1"/>
  <c r="G183" i="1" s="1"/>
  <c r="I136" i="1"/>
  <c r="K122" i="1"/>
  <c r="M150" i="1"/>
  <c r="G224" i="1"/>
  <c r="I222" i="1"/>
  <c r="W247" i="1"/>
  <c r="K247" i="1"/>
  <c r="U247" i="1"/>
  <c r="U144" i="1"/>
  <c r="S150" i="1"/>
  <c r="M166" i="1"/>
  <c r="M171" i="1"/>
  <c r="N171" i="1" s="1"/>
  <c r="M172" i="1"/>
  <c r="N172" i="1" s="1"/>
  <c r="M173" i="1"/>
  <c r="N166" i="1"/>
  <c r="S247" i="1"/>
  <c r="AC247" i="1"/>
  <c r="G168" i="1"/>
  <c r="U116" i="1"/>
  <c r="G122" i="1"/>
  <c r="K150" i="1"/>
  <c r="R166" i="1"/>
  <c r="P166" i="1"/>
  <c r="O136" i="1"/>
  <c r="Q152" i="1" l="1"/>
  <c r="Q154" i="1" s="1"/>
  <c r="G169" i="1"/>
  <c r="G181" i="1" s="1"/>
  <c r="M152" i="1"/>
  <c r="M154" i="1" s="1"/>
  <c r="S136" i="1"/>
  <c r="S152" i="1" s="1"/>
  <c r="S154" i="1" s="1"/>
  <c r="U134" i="1"/>
  <c r="O152" i="1"/>
  <c r="O154" i="1" s="1"/>
  <c r="I152" i="1"/>
  <c r="I154" i="1" s="1"/>
  <c r="G180" i="1"/>
  <c r="G172" i="1"/>
  <c r="G230" i="1"/>
  <c r="G152" i="1"/>
  <c r="U122" i="1"/>
  <c r="U150" i="1"/>
  <c r="K152" i="1"/>
  <c r="K154" i="1" s="1"/>
  <c r="K222" i="1"/>
  <c r="I224" i="1"/>
  <c r="I230" i="1" s="1"/>
  <c r="G176" i="1" l="1"/>
  <c r="H177" i="1" s="1"/>
  <c r="U136" i="1"/>
  <c r="I241" i="1"/>
  <c r="I240" i="1"/>
  <c r="I232" i="1"/>
  <c r="I231" i="1"/>
  <c r="M222" i="1"/>
  <c r="K224" i="1"/>
  <c r="K230" i="1" s="1"/>
  <c r="G154" i="1"/>
  <c r="G166" i="1"/>
  <c r="G179" i="1" s="1"/>
  <c r="U152" i="1"/>
  <c r="U154" i="1" s="1"/>
  <c r="G173" i="1"/>
  <c r="G241" i="1"/>
  <c r="G240" i="1"/>
  <c r="G232" i="1"/>
  <c r="G231" i="1"/>
  <c r="G184" i="1" l="1"/>
  <c r="G167" i="1"/>
  <c r="I258" i="1"/>
  <c r="I234" i="1"/>
  <c r="G258" i="1"/>
  <c r="K241" i="1"/>
  <c r="K240" i="1"/>
  <c r="K232" i="1"/>
  <c r="K231" i="1"/>
  <c r="O222" i="1"/>
  <c r="M224" i="1"/>
  <c r="M230" i="1" s="1"/>
  <c r="G234" i="1"/>
  <c r="K234" i="1" l="1"/>
  <c r="I264" i="1"/>
  <c r="I260" i="1"/>
  <c r="K258" i="1"/>
  <c r="M241" i="1"/>
  <c r="M240" i="1"/>
  <c r="M232" i="1"/>
  <c r="M231" i="1"/>
  <c r="O224" i="1"/>
  <c r="O230" i="1" s="1"/>
  <c r="Q222" i="1"/>
  <c r="G264" i="1"/>
  <c r="G265" i="1" s="1"/>
  <c r="G260" i="1"/>
  <c r="K264" i="1" l="1"/>
  <c r="I265" i="1"/>
  <c r="K260" i="1"/>
  <c r="M258" i="1"/>
  <c r="M234" i="1"/>
  <c r="G261" i="1"/>
  <c r="O241" i="1"/>
  <c r="O240" i="1"/>
  <c r="O232" i="1"/>
  <c r="O231" i="1"/>
  <c r="S222" i="1"/>
  <c r="Q224" i="1"/>
  <c r="Q230" i="1" s="1"/>
  <c r="K265" i="1" l="1"/>
  <c r="M264" i="1"/>
  <c r="M260" i="1"/>
  <c r="O258" i="1"/>
  <c r="U222" i="1"/>
  <c r="S224" i="1"/>
  <c r="S230" i="1" s="1"/>
  <c r="Q241" i="1"/>
  <c r="Q240" i="1"/>
  <c r="Q232" i="1"/>
  <c r="Q231" i="1"/>
  <c r="O234" i="1"/>
  <c r="G266" i="1"/>
  <c r="I261" i="1"/>
  <c r="G263" i="1"/>
  <c r="M265" i="1" l="1"/>
  <c r="Q234" i="1"/>
  <c r="K261" i="1"/>
  <c r="I263" i="1"/>
  <c r="I266" i="1"/>
  <c r="O264" i="1"/>
  <c r="O260" i="1"/>
  <c r="S241" i="1"/>
  <c r="S240" i="1"/>
  <c r="S232" i="1"/>
  <c r="S231" i="1"/>
  <c r="Q258" i="1"/>
  <c r="W222" i="1"/>
  <c r="U224" i="1"/>
  <c r="U230" i="1" s="1"/>
  <c r="Q260" i="1" l="1"/>
  <c r="O265" i="1"/>
  <c r="S234" i="1"/>
  <c r="W224" i="1"/>
  <c r="W230" i="1" s="1"/>
  <c r="Y222" i="1"/>
  <c r="Q264" i="1"/>
  <c r="U241" i="1"/>
  <c r="U240" i="1"/>
  <c r="U232" i="1"/>
  <c r="U231" i="1"/>
  <c r="S258" i="1"/>
  <c r="S264" i="1" s="1"/>
  <c r="K263" i="1"/>
  <c r="K266" i="1"/>
  <c r="M261" i="1"/>
  <c r="Q265" i="1" l="1"/>
  <c r="S265" i="1" s="1"/>
  <c r="U234" i="1"/>
  <c r="U258" i="1"/>
  <c r="S260" i="1"/>
  <c r="M266" i="1"/>
  <c r="O261" i="1"/>
  <c r="M263" i="1"/>
  <c r="AA222" i="1"/>
  <c r="Y224" i="1"/>
  <c r="Y230" i="1" s="1"/>
  <c r="W241" i="1"/>
  <c r="W240" i="1"/>
  <c r="W232" i="1"/>
  <c r="W231" i="1"/>
  <c r="W258" i="1" l="1"/>
  <c r="W234" i="1"/>
  <c r="U264" i="1"/>
  <c r="U265" i="1" s="1"/>
  <c r="U260" i="1"/>
  <c r="AC222" i="1"/>
  <c r="AC224" i="1" s="1"/>
  <c r="AC230" i="1" s="1"/>
  <c r="AA224" i="1"/>
  <c r="AA230" i="1" s="1"/>
  <c r="O266" i="1"/>
  <c r="Q261" i="1"/>
  <c r="O263" i="1"/>
  <c r="Y241" i="1"/>
  <c r="Y240" i="1"/>
  <c r="Y232" i="1"/>
  <c r="Y231" i="1"/>
  <c r="W264" i="1" l="1"/>
  <c r="W265" i="1" s="1"/>
  <c r="W260" i="1"/>
  <c r="Y234" i="1"/>
  <c r="AA241" i="1"/>
  <c r="AA240" i="1"/>
  <c r="AA232" i="1"/>
  <c r="AA231" i="1"/>
  <c r="Y258" i="1"/>
  <c r="S261" i="1"/>
  <c r="Q263" i="1"/>
  <c r="Q266" i="1"/>
  <c r="AC241" i="1"/>
  <c r="AC240" i="1"/>
  <c r="AC232" i="1"/>
  <c r="AC231" i="1"/>
  <c r="AC258" i="1" l="1"/>
  <c r="AA258" i="1"/>
  <c r="AC234" i="1"/>
  <c r="AA234" i="1"/>
  <c r="Y264" i="1"/>
  <c r="Y265" i="1" s="1"/>
  <c r="S263" i="1"/>
  <c r="S266" i="1"/>
  <c r="U261" i="1"/>
  <c r="Y260" i="1"/>
  <c r="AA260" i="1" l="1"/>
  <c r="L272" i="1"/>
  <c r="AA264" i="1"/>
  <c r="AA265" i="1" s="1"/>
  <c r="L273" i="1"/>
  <c r="AC260" i="1"/>
  <c r="L276" i="1" s="1"/>
  <c r="AC264" i="1"/>
  <c r="U266" i="1"/>
  <c r="W261" i="1"/>
  <c r="U263" i="1"/>
  <c r="L274" i="1" l="1"/>
  <c r="B268" i="1" s="1"/>
  <c r="L275" i="1"/>
  <c r="AC265" i="1"/>
  <c r="AF265" i="1" s="1"/>
  <c r="W266" i="1"/>
  <c r="Y261" i="1"/>
  <c r="W263" i="1"/>
  <c r="M277" i="1" l="1"/>
  <c r="AA261" i="1"/>
  <c r="Y263" i="1"/>
  <c r="Y266" i="1"/>
  <c r="AA263" i="1" l="1"/>
  <c r="AA266" i="1"/>
  <c r="AC261" i="1"/>
  <c r="AC266" i="1" l="1"/>
  <c r="AF266" i="1" s="1"/>
  <c r="AF267" i="1" s="1"/>
  <c r="J298" i="1" s="1"/>
  <c r="AC263" i="1"/>
  <c r="AE263" i="1" s="1"/>
  <c r="M279" i="1" s="1"/>
  <c r="O279" i="1" s="1"/>
  <c r="J297" i="1"/>
  <c r="J308" i="1"/>
  <c r="J311" i="1" s="1"/>
  <c r="M297" i="1" l="1"/>
  <c r="J300" i="1"/>
  <c r="J314" i="1" s="1"/>
  <c r="M314" i="1" s="1"/>
</calcChain>
</file>

<file path=xl/comments1.xml><?xml version="1.0" encoding="utf-8"?>
<comments xmlns="http://schemas.openxmlformats.org/spreadsheetml/2006/main">
  <authors>
    <author>Ivan Stefanovic</author>
    <author>Jens Schleuniger</author>
  </authors>
  <commentList>
    <comment ref="B21" authorId="0">
      <text>
        <r>
          <rPr>
            <b/>
            <sz val="8"/>
            <color indexed="81"/>
            <rFont val="Tahoma"/>
            <family val="2"/>
          </rPr>
          <t>Ivan</t>
        </r>
        <r>
          <rPr>
            <b/>
            <sz val="9"/>
            <color indexed="81"/>
            <rFont val="Tahoma"/>
            <family val="2"/>
          </rPr>
          <t xml:space="preserve">
</t>
        </r>
        <r>
          <rPr>
            <sz val="8"/>
            <color indexed="81"/>
            <rFont val="Tahoma"/>
            <family val="2"/>
          </rPr>
          <t>Eine Checkliste für die Eröffnung einer Gastronomie finden Sie auf unserer Website</t>
        </r>
        <r>
          <rPr>
            <sz val="9"/>
            <color indexed="81"/>
            <rFont val="Tahoma"/>
            <family val="2"/>
          </rPr>
          <t xml:space="preserve">
</t>
        </r>
      </text>
    </comment>
    <comment ref="B27" authorId="0">
      <text>
        <r>
          <rPr>
            <b/>
            <sz val="8"/>
            <color indexed="81"/>
            <rFont val="Tahoma"/>
            <family val="2"/>
          </rPr>
          <t xml:space="preserve">Ivan:
</t>
        </r>
        <r>
          <rPr>
            <sz val="8"/>
            <color indexed="81"/>
            <rFont val="Tahoma"/>
            <family val="2"/>
          </rPr>
          <t>Eine Businessplanvorlage finden Sie auf unserer Website.</t>
        </r>
      </text>
    </comment>
    <comment ref="N90" authorId="1">
      <text>
        <r>
          <rPr>
            <b/>
            <sz val="8"/>
            <color indexed="81"/>
            <rFont val="Tahoma"/>
            <family val="2"/>
          </rPr>
          <t>Ivan</t>
        </r>
        <r>
          <rPr>
            <sz val="8"/>
            <color indexed="81"/>
            <rFont val="Tahoma"/>
            <family val="2"/>
          </rPr>
          <t xml:space="preserve">
Ihr Einkaufspreis.</t>
        </r>
      </text>
    </comment>
    <comment ref="K160" authorId="1">
      <text>
        <r>
          <rPr>
            <sz val="8"/>
            <color indexed="81"/>
            <rFont val="Tahoma"/>
            <family val="2"/>
          </rPr>
          <t>Ivan
Die Auslastung bezieht sich auf die Anzahl Gäste im Verhältnis zur Kapazität (Anzahl Sitzplätze)</t>
        </r>
      </text>
    </comment>
    <comment ref="L160" authorId="1">
      <text>
        <r>
          <rPr>
            <b/>
            <sz val="8"/>
            <color indexed="81"/>
            <rFont val="Tahoma"/>
            <family val="2"/>
          </rPr>
          <t>Ivan</t>
        </r>
        <r>
          <rPr>
            <sz val="8"/>
            <color indexed="81"/>
            <rFont val="Tahoma"/>
            <family val="2"/>
          </rPr>
          <t xml:space="preserve">
Geben Sie hier ein, wie lange die Gäste im Durchschnitt in Ihrem Lokal bleiben (also z.B. 1,5 Stunden)
</t>
        </r>
      </text>
    </comment>
    <comment ref="D228" authorId="1">
      <text>
        <r>
          <rPr>
            <b/>
            <sz val="9"/>
            <color indexed="81"/>
            <rFont val="Segoe UI"/>
            <family val="2"/>
          </rPr>
          <t>Ivan</t>
        </r>
        <r>
          <rPr>
            <sz val="9"/>
            <color indexed="81"/>
            <rFont val="Segoe UI"/>
            <family val="2"/>
          </rPr>
          <t xml:space="preserve">
Bitte orientiere dich bei der Auslastung an der durchschnittlichen Auslastung, die in Zelle M173 berechnet wurde. In der Regel liegt deine monatliche Auslastung zu Beginn deutlich unter diesem Wert und nähert sich dann sukzessive dem vorher berechneten Durchschnitsswert an. </t>
        </r>
      </text>
    </comment>
    <comment ref="E246" authorId="1">
      <text>
        <r>
          <rPr>
            <b/>
            <sz val="8"/>
            <color indexed="81"/>
            <rFont val="Tahoma"/>
            <family val="2"/>
          </rPr>
          <t>Ivan</t>
        </r>
        <r>
          <rPr>
            <sz val="8"/>
            <color indexed="81"/>
            <rFont val="Tahoma"/>
            <family val="2"/>
          </rPr>
          <t xml:space="preserve">
Denken Sie daran, dass Sie für sich selbst auch einen Unternehmerlohn einkalkulieren!</t>
        </r>
      </text>
    </comment>
    <comment ref="G298" authorId="1">
      <text>
        <r>
          <rPr>
            <b/>
            <sz val="8"/>
            <color indexed="81"/>
            <rFont val="Tahoma"/>
            <family val="2"/>
          </rPr>
          <t>Ivan</t>
        </r>
        <r>
          <rPr>
            <sz val="8"/>
            <color indexed="81"/>
            <rFont val="Tahoma"/>
            <family val="2"/>
          </rPr>
          <t xml:space="preserve">
Falls was schief läuft - Wir raten Ihnen, unbedingt einen Puffer von in Ihre Planung miteinzurechnen! </t>
        </r>
      </text>
    </comment>
  </commentList>
</comments>
</file>

<file path=xl/sharedStrings.xml><?xml version="1.0" encoding="utf-8"?>
<sst xmlns="http://schemas.openxmlformats.org/spreadsheetml/2006/main" count="315" uniqueCount="242">
  <si>
    <t>Finanztool Gastro Check</t>
  </si>
  <si>
    <t>Um Ihre Idee auf die Wirtschaftlichkeit zu prüfen, können Sie unseren kostenlosen Gastronomie Finanzplan Check</t>
  </si>
  <si>
    <t xml:space="preserve">nutzen. </t>
  </si>
  <si>
    <r>
      <t xml:space="preserve">Bitte tragen Sie Ihre Werte in den </t>
    </r>
    <r>
      <rPr>
        <b/>
        <sz val="10"/>
        <color indexed="9"/>
        <rFont val="Tahoma"/>
        <family val="2"/>
      </rPr>
      <t>grauen Zellen</t>
    </r>
    <r>
      <rPr>
        <b/>
        <sz val="10"/>
        <rFont val="Tahoma"/>
        <family val="2"/>
      </rPr>
      <t xml:space="preserve"> ein!</t>
    </r>
  </si>
  <si>
    <t>Achtung: Alle Werte verstehen sich der Einfachheit halber inkl. Umsatzsteuer!</t>
  </si>
  <si>
    <t>1.) Gründungskosten aufstellen</t>
  </si>
  <si>
    <t>Starten Sie den Finanzplan mit den Gründungskosten und den Investitionen.</t>
  </si>
  <si>
    <t>Bitte auf das "+" auf der linken Seite drücken!</t>
  </si>
  <si>
    <t>Beschreibung</t>
  </si>
  <si>
    <t>Kosten</t>
  </si>
  <si>
    <t>Gründungskosten</t>
  </si>
  <si>
    <t>Administrative Kosten</t>
  </si>
  <si>
    <t>Anwalts- / Notarkosten</t>
  </si>
  <si>
    <t>Auflagen/Gebühren</t>
  </si>
  <si>
    <t>Gaststättenkonzession</t>
  </si>
  <si>
    <t>Gewerbeanmeldung</t>
  </si>
  <si>
    <t>Sonstige</t>
  </si>
  <si>
    <t>Businessplan Kosten</t>
  </si>
  <si>
    <t>Marktanalyse</t>
  </si>
  <si>
    <t>Gründercoaching</t>
  </si>
  <si>
    <t>Beratungshonorar</t>
  </si>
  <si>
    <t>Makler &amp; Abstand</t>
  </si>
  <si>
    <t>Immobilienmakler</t>
  </si>
  <si>
    <t>Abstand</t>
  </si>
  <si>
    <t>Personalvermittlungsgebühr</t>
  </si>
  <si>
    <t>Franchise</t>
  </si>
  <si>
    <t>Franchise-Gebühr</t>
  </si>
  <si>
    <t>Gründungsinvestitionen</t>
  </si>
  <si>
    <t>Gastro</t>
  </si>
  <si>
    <t>Baumaßnahmen</t>
  </si>
  <si>
    <t>Inneneinrichtung</t>
  </si>
  <si>
    <t>Küche</t>
  </si>
  <si>
    <t>Kücheneinrichtung</t>
  </si>
  <si>
    <t>Gläser, Geschirr, Besteck</t>
  </si>
  <si>
    <t>Marketingkosten</t>
  </si>
  <si>
    <t>Design</t>
  </si>
  <si>
    <t>Werbematerial</t>
  </si>
  <si>
    <t>Homepage</t>
  </si>
  <si>
    <t>Geschäftsausstattung</t>
  </si>
  <si>
    <t>Büroeinrichtung</t>
  </si>
  <si>
    <t>Einrichtung (z.B. des Ladens)</t>
  </si>
  <si>
    <t>Telefon/Fax/AB</t>
  </si>
  <si>
    <t>PC</t>
  </si>
  <si>
    <t>Drucker</t>
  </si>
  <si>
    <t>Kasse, EC Geräte etc.</t>
  </si>
  <si>
    <t>Unternehmenssoftware</t>
  </si>
  <si>
    <t>Weitere Kosten</t>
  </si>
  <si>
    <t>Kosten beim Gründungsstart</t>
  </si>
  <si>
    <t>2.) Öffnungszeiten &amp; Speisekarte</t>
  </si>
  <si>
    <t>Als zweiter Schritt müssen Sie sich über Öffnungszeiten, Kapazitäten &amp; die Speisekarte</t>
  </si>
  <si>
    <t>Gedanken machen. Achtung: die Sitzplätze sind später für die Auslastung relevant (unter Punkt 3)!</t>
  </si>
  <si>
    <t>Öffnungszeiten</t>
  </si>
  <si>
    <t>Montag</t>
  </si>
  <si>
    <t>Dienstag</t>
  </si>
  <si>
    <t>Mittwoch</t>
  </si>
  <si>
    <t>Donnerstag</t>
  </si>
  <si>
    <t xml:space="preserve">Freitag </t>
  </si>
  <si>
    <t>Samstag</t>
  </si>
  <si>
    <t>Sonntag</t>
  </si>
  <si>
    <t>Total</t>
  </si>
  <si>
    <t>Von</t>
  </si>
  <si>
    <t>Bis</t>
  </si>
  <si>
    <t>Pro Woche</t>
  </si>
  <si>
    <t>Morgens</t>
  </si>
  <si>
    <t>Nachmittag</t>
  </si>
  <si>
    <t>Abends</t>
  </si>
  <si>
    <t>Stunden offen</t>
  </si>
  <si>
    <t>Tische</t>
  </si>
  <si>
    <t>Anzahl</t>
  </si>
  <si>
    <t>Sitzplätze</t>
  </si>
  <si>
    <t>Speisekarte</t>
  </si>
  <si>
    <t>Ø Verkaufspreis</t>
  </si>
  <si>
    <t>Ø Warenkosten</t>
  </si>
  <si>
    <t>Aufschlag</t>
  </si>
  <si>
    <t>Deckungsbeitrag</t>
  </si>
  <si>
    <t>Tisch(-e)</t>
  </si>
  <si>
    <t>Frühstück</t>
  </si>
  <si>
    <t>Mittagessen</t>
  </si>
  <si>
    <t>Abendessen</t>
  </si>
  <si>
    <t>Kaffe, Tee, etc.</t>
  </si>
  <si>
    <t>Softdrinks (z.B. 0,3l)</t>
  </si>
  <si>
    <t>Bier (z.B. 0,3l)</t>
  </si>
  <si>
    <t>Wein &amp; Sekt (z.B. 0,1l)</t>
  </si>
  <si>
    <t>Total Sitzplätze</t>
  </si>
  <si>
    <t>Spirituosen (z.B. 0,1l)</t>
  </si>
  <si>
    <t>3.) Umsatz pro Woche berechnen</t>
  </si>
  <si>
    <t xml:space="preserve">Da Sie nun wissen, wie viele Sitzplätze Sie haben und was Sie anbieten, geht es an die Berechnung des Umsatzes. </t>
  </si>
  <si>
    <t xml:space="preserve">Neben der Anzahl Gäste ist insbesondere wichtig zu wissen, was konsumiert wird. </t>
  </si>
  <si>
    <t>Wochenumsatz</t>
  </si>
  <si>
    <t>Woche</t>
  </si>
  <si>
    <t>Vormittag</t>
  </si>
  <si>
    <t>Anzahl Gäste</t>
  </si>
  <si>
    <t>Gäste, die essen</t>
  </si>
  <si>
    <t>Vormittag Getränke</t>
  </si>
  <si>
    <t>% Anteil</t>
  </si>
  <si>
    <t>Preis pro Frühstück</t>
  </si>
  <si>
    <t>Umsatz Frühstück</t>
  </si>
  <si>
    <t>Gäste die trinken</t>
  </si>
  <si>
    <t>Getränke pro Gast</t>
  </si>
  <si>
    <t>Getränke Umsatz pro Gast</t>
  </si>
  <si>
    <t>Umsatz Getränke Frühstück</t>
  </si>
  <si>
    <t>Umsatz</t>
  </si>
  <si>
    <t>Summe</t>
  </si>
  <si>
    <t>Nachmittag Getränke</t>
  </si>
  <si>
    <t>Preis pro Mittagessen</t>
  </si>
  <si>
    <t>Umsatz Mittagessen</t>
  </si>
  <si>
    <t>Gäste, die trinken</t>
  </si>
  <si>
    <t>Umsatz Getränke Mittagessen</t>
  </si>
  <si>
    <t>Abend</t>
  </si>
  <si>
    <t>Abend Getränke</t>
  </si>
  <si>
    <t>Preis pro Abendessen</t>
  </si>
  <si>
    <t>Umsatz Abendessen</t>
  </si>
  <si>
    <t>Umsatz Getränke Abendessen</t>
  </si>
  <si>
    <t>Umsatz gesamt</t>
  </si>
  <si>
    <t>Gäste pro Tag</t>
  </si>
  <si>
    <t>Umsatz pro Gast</t>
  </si>
  <si>
    <t xml:space="preserve">Die nachfolgende Übersicht wird automatisch berechnet. </t>
  </si>
  <si>
    <t xml:space="preserve">Rechts sehen Sie die jeweilige Auslastung. </t>
  </si>
  <si>
    <t>Wie lange bleiben Ihre Gäste durchschnittlich und haben Sie genügend Sitzplätze?</t>
  </si>
  <si>
    <t>Übersicht Umsatz pro Woche</t>
  </si>
  <si>
    <t>Auslastung</t>
  </si>
  <si>
    <t>h/Gast</t>
  </si>
  <si>
    <t>Mo</t>
  </si>
  <si>
    <t>Di</t>
  </si>
  <si>
    <t>Mi</t>
  </si>
  <si>
    <t>Do</t>
  </si>
  <si>
    <t>Fr</t>
  </si>
  <si>
    <t>Sa</t>
  </si>
  <si>
    <t>So</t>
  </si>
  <si>
    <t>Gäste pro Woche</t>
  </si>
  <si>
    <t>Anzahl Essen pro Woche</t>
  </si>
  <si>
    <t>Mittag</t>
  </si>
  <si>
    <t>Anzahl Getränke pro Woche</t>
  </si>
  <si>
    <t>Umsatz pro Woche</t>
  </si>
  <si>
    <t>Ø Auslastung pro Tag</t>
  </si>
  <si>
    <t>Deckungsbeitrag pro Woche</t>
  </si>
  <si>
    <t>Umsatz Essen</t>
  </si>
  <si>
    <t>Umsatz Getränke</t>
  </si>
  <si>
    <t>Übersicht</t>
  </si>
  <si>
    <t>Kosten Essen</t>
  </si>
  <si>
    <t>Höchste Auslastung</t>
  </si>
  <si>
    <t>Deckungsbeitrag Essen</t>
  </si>
  <si>
    <t>Geringste Auslastung</t>
  </si>
  <si>
    <t>Marge Essen</t>
  </si>
  <si>
    <t>Ø Auslastung</t>
  </si>
  <si>
    <t>Kosten Getränke</t>
  </si>
  <si>
    <t>Deckungsbeitrag Getränke</t>
  </si>
  <si>
    <t>Marge Getränke</t>
  </si>
  <si>
    <t>Umsatz Essen pro Gast</t>
  </si>
  <si>
    <t>Umsatz Getränke pro Gast</t>
  </si>
  <si>
    <t>Kosten pro Essen pro Gast</t>
  </si>
  <si>
    <t>Kosten pro Getränk pro Gast</t>
  </si>
  <si>
    <t>Deckungsbeitrag pro Gast</t>
  </si>
  <si>
    <t>4.) Personal bestimmen</t>
  </si>
  <si>
    <t xml:space="preserve">Im Gastronomiebereich ist das Personal ein sehr wichtiger Faktor - so auch für die Finanzplanung. </t>
  </si>
  <si>
    <t>Nachfolgend sollten Sie angeben, wie viel Personal Sie wann benötigen und welche Löhne Sie bezahlen.</t>
  </si>
  <si>
    <t>Anzahl Gäste Morgens</t>
  </si>
  <si>
    <t>Anzahl Gäste Mittags</t>
  </si>
  <si>
    <t>Anzahl Gäste Abends</t>
  </si>
  <si>
    <t>Anzahl Sitzplätze</t>
  </si>
  <si>
    <t>Öffnunszeiten</t>
  </si>
  <si>
    <t>Festangestellte, die einen Monatslohn erhalten</t>
  </si>
  <si>
    <t>Angestellte, die pro Stunde bezahlt werden</t>
  </si>
  <si>
    <t>Funktion</t>
  </si>
  <si>
    <t>Max.</t>
  </si>
  <si>
    <t>Fest angestellt</t>
  </si>
  <si>
    <t>Stellen</t>
  </si>
  <si>
    <t>Bruttolohn</t>
  </si>
  <si>
    <t>Summe Monat</t>
  </si>
  <si>
    <t>Stundenlohn</t>
  </si>
  <si>
    <t>h/Woche</t>
  </si>
  <si>
    <t>€ / h</t>
  </si>
  <si>
    <t>Köche</t>
  </si>
  <si>
    <t>Service</t>
  </si>
  <si>
    <t>Hilfspersonal</t>
  </si>
  <si>
    <t>Bar</t>
  </si>
  <si>
    <t>Admin</t>
  </si>
  <si>
    <t>Leitung</t>
  </si>
  <si>
    <t>5.) Gewinn und Verlustrechnung (GuV) erstellen</t>
  </si>
  <si>
    <t>Im Teil 5 fließen nun alle Annahmen in die Plan Gewinn- und Verlustrechnung. Den Umsatz können Sie anhand der Auslastung anpassen. Je länger Sie am Markt sind, desto höher in der Regel die Auslastung. Bei den Kosten werden die</t>
  </si>
  <si>
    <t>Personalkosten und die Kosten für die Waren automatisch berechnet (können aber angepasst werden). Wichtig ist insbesondere, dass Sie auch zusätzliche Kosten wie Miete und Werbung nicht vergessen. Wenn Sie alle nötigen Angaben</t>
  </si>
  <si>
    <t xml:space="preserve">gemacht haben, wird Ihnen Ihr "operatives Geschäft auf einen Blick" dargestellt. In dieser Box sehen Sie die wichtigsten Zahlen und können entsprechen erkennen, ob und wie gut sich Ihr Vorhaben lohnt. </t>
  </si>
  <si>
    <t>Startdatum (Monat/Jahr)</t>
  </si>
  <si>
    <t>Monat</t>
  </si>
  <si>
    <t>Einnahmen Gastro</t>
  </si>
  <si>
    <t>Gäste pro Monat</t>
  </si>
  <si>
    <t>Umsatz pro Monat</t>
  </si>
  <si>
    <t>Kosten für Essen</t>
  </si>
  <si>
    <t>Kosten für Getränke</t>
  </si>
  <si>
    <t>Personalkosten</t>
  </si>
  <si>
    <t>Festangestellt</t>
  </si>
  <si>
    <t>Ihr Unternehmerlohn</t>
  </si>
  <si>
    <t>Lohnnebenkosten</t>
  </si>
  <si>
    <t>Miete</t>
  </si>
  <si>
    <t>Reinigung</t>
  </si>
  <si>
    <t>Telefon &amp; Kommunikation</t>
  </si>
  <si>
    <t>Fahrzeuge</t>
  </si>
  <si>
    <t>Marketing</t>
  </si>
  <si>
    <t>Zinsen</t>
  </si>
  <si>
    <t>Versicherungen</t>
  </si>
  <si>
    <t>Sonstiges</t>
  </si>
  <si>
    <t>Kosten pro Monat</t>
  </si>
  <si>
    <t>Gewinn / Verlust pro Monat</t>
  </si>
  <si>
    <t>Gewinn / Verlust kumuliert</t>
  </si>
  <si>
    <t>Break Even (1=Nein)</t>
  </si>
  <si>
    <t>Gewinn/Verlust pro Monat mit Puffer</t>
  </si>
  <si>
    <t>Gewinn / Verlust mit Puffer kumuliert</t>
  </si>
  <si>
    <t>Gewinn / Verlust ohne Puffer kumuliert</t>
  </si>
  <si>
    <t>Ihr operatives Geschäft auf einen Blick:</t>
  </si>
  <si>
    <t>Umsatz (für 12 Monate)</t>
  </si>
  <si>
    <t>Kosten (für 12 Monate)</t>
  </si>
  <si>
    <t>Gewinn / Verlust in 12 Monaten</t>
  </si>
  <si>
    <t>Schwächstes Monatsergebnis</t>
  </si>
  <si>
    <t>Stärkstes Monatsergebnis</t>
  </si>
  <si>
    <t>Umsatzrendite</t>
  </si>
  <si>
    <t>Anzahl Monate, um Break Even zu erreichen</t>
  </si>
  <si>
    <t>Hinweis: Je eher Sie den Break Even erreichen, desto besser - allerdings ist es</t>
  </si>
  <si>
    <t xml:space="preserve">auch nicht unüblich, den Break-Even erst im zweiten Jahr zu erreichen. Jedoch </t>
  </si>
  <si>
    <t>wird dadurch Ihr Finanzbedarf steigen. Prüfen Sie dies im Detail mit Ihrem Coach.</t>
  </si>
  <si>
    <t>6.) Kapitalbedarf &amp; Finanzierung für die ersten 12 Monate</t>
  </si>
  <si>
    <t>Der Kapitalbedarf entspricht der Summe der Gründungs- und Investitionskosten, sowie</t>
  </si>
  <si>
    <t xml:space="preserve">dem Kapitalbedarf für die Startphase. Wir empfehlen, einen Puffer einzurechnen. </t>
  </si>
  <si>
    <t xml:space="preserve">Den Kapitalbedarf selbst können Sie mit eigenen oder fremden Mittel decken. </t>
  </si>
  <si>
    <t>Kapitalbedarf</t>
  </si>
  <si>
    <t>Kapitalbedarf für laufende Kosten</t>
  </si>
  <si>
    <t>Puffer</t>
  </si>
  <si>
    <r>
      <t xml:space="preserve">Kapitalbedarf </t>
    </r>
    <r>
      <rPr>
        <sz val="10"/>
        <color indexed="9"/>
        <rFont val="Tahoma"/>
        <family val="2"/>
      </rPr>
      <t>für die ersten 12 Monate</t>
    </r>
  </si>
  <si>
    <t>Finanzierung</t>
  </si>
  <si>
    <t>Eigene Mittel</t>
  </si>
  <si>
    <t>Investoren</t>
  </si>
  <si>
    <t>Kurzfristige Kredite</t>
  </si>
  <si>
    <t>Darlehen</t>
  </si>
  <si>
    <t>Überschuss Gewinn &amp; Verlust Rechnung</t>
  </si>
  <si>
    <t>Weitere</t>
  </si>
  <si>
    <t>Finanzierung gesamt</t>
  </si>
  <si>
    <t>Finanzierungslücke</t>
  </si>
  <si>
    <t xml:space="preserve">Die Finanzierungslücke zeigt Ihnen den zusätzlichen Kapitalbedarf auf, der aus der </t>
  </si>
  <si>
    <t>Geschäftstätigkeit der ersten 12 Monate resultiert. Sollten Sie Ihren Break Even nicht</t>
  </si>
  <si>
    <t>innerhalb der ersten 12 Monate erreicht haben oder später noch zusätzliche Investitionen</t>
  </si>
  <si>
    <t>planen, kann dies Ihren Kapitalbedarf noch weiter erhöhen. Mit Blick auf die Finanzierungslücke</t>
  </si>
  <si>
    <t>sollten Sie realistisch einschätzen, ob Sie die notwendigen Mittel über die möglichen</t>
  </si>
  <si>
    <t>Finanzierungswege aufbringen können.</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</si>
</sst>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4" formatCode="_-* #,##0.00\ &quot;$&quot;_-;\-* #,##0.00\ &quot;$&quot;_-;_-* &quot;-&quot;??\ &quot;$&quot;_-;_-@_-"/>
    <numFmt numFmtId="43" formatCode="_-* #,##0.00\ _$_-;\-* #,##0.00\ _$_-;_-* &quot;-&quot;??\ _$_-;_-@_-"/>
    <numFmt numFmtId="164" formatCode="_-* #,##0.00\ &quot;€&quot;_-;\-* #,##0.00\ &quot;€&quot;_-;_-* &quot;-&quot;??\ &quot;€&quot;_-;_-@_-"/>
    <numFmt numFmtId="165" formatCode="_-* #,##0\ &quot;€&quot;_-;\-* #,##0\ &quot;€&quot;_-;_-* &quot;-&quot;??\ &quot;€&quot;_-;_-@_-"/>
    <numFmt numFmtId="166" formatCode="_-* #,##0.0\ _€_-;\-* #,##0.0\ _€_-;_-* &quot;-&quot;?\ _€_-;_-@_-"/>
    <numFmt numFmtId="167" formatCode="[$-407]mmm/\ yyyy;@"/>
    <numFmt numFmtId="168" formatCode="d/m/yy;@"/>
    <numFmt numFmtId="169" formatCode="_-* #,##0.00\ _€_-;\-* #,##0.00\ _€_-;_-* &quot;-&quot;??\ _€_-;_-@_-"/>
    <numFmt numFmtId="170" formatCode="_-* #,##0\ _€_-;\-* #,##0\ _€_-;_-* &quot;-&quot;??\ _€_-;_-@_-"/>
    <numFmt numFmtId="171" formatCode="h:mm;@"/>
    <numFmt numFmtId="172" formatCode="[h]:mm"/>
    <numFmt numFmtId="173" formatCode="_-* #,##0.000\ _€_-;\-* #,##0.000\ _€_-;_-* &quot;-&quot;??\ _€_-;_-@_-"/>
    <numFmt numFmtId="174" formatCode="0&quot;er&quot;"/>
    <numFmt numFmtId="175" formatCode="_-* #,##0.0\ _€_-;\-* #,##0.0\ _€_-;_-* &quot;-&quot;??\ _€_-;_-@_-"/>
    <numFmt numFmtId="176" formatCode="_-* #,##0.0\ &quot;€&quot;_-;\-* #,##0.0\ &quot;€&quot;_-;_-* &quot;-&quot;??\ &quot;€&quot;_-;_-@_-"/>
    <numFmt numFmtId="177" formatCode="_-* #,##0.00\ [$€-407]_-;\-* #,##0.00\ [$€-407]_-;_-* &quot;-&quot;??\ [$€-407]_-;_-@_-"/>
    <numFmt numFmtId="178" formatCode="#,##0.00\ [$€-407];\-#,##0.00\ [$€-407]"/>
  </numFmts>
  <fonts count="42" x14ac:knownFonts="1">
    <font>
      <sz val="11"/>
      <color theme="1"/>
      <name val="Calibri"/>
      <family val="2"/>
      <scheme val="minor"/>
    </font>
    <font>
      <sz val="11"/>
      <color theme="1"/>
      <name val="Calibri"/>
      <family val="2"/>
      <scheme val="minor"/>
    </font>
    <font>
      <b/>
      <sz val="16"/>
      <color rgb="FF009CDE"/>
      <name val="Tahoma"/>
      <family val="2"/>
    </font>
    <font>
      <b/>
      <sz val="16"/>
      <color rgb="FF00608A"/>
      <name val="Tahoma"/>
      <family val="2"/>
    </font>
    <font>
      <sz val="10"/>
      <name val="Tahoma"/>
      <family val="2"/>
    </font>
    <font>
      <sz val="10"/>
      <name val="Arial"/>
      <family val="2"/>
    </font>
    <font>
      <b/>
      <sz val="10"/>
      <name val="Tahoma"/>
      <family val="2"/>
    </font>
    <font>
      <b/>
      <sz val="10"/>
      <color indexed="9"/>
      <name val="Tahoma"/>
      <family val="2"/>
    </font>
    <font>
      <b/>
      <sz val="8"/>
      <color rgb="FFFF0000"/>
      <name val="Tahoma"/>
      <family val="2"/>
    </font>
    <font>
      <sz val="8"/>
      <color rgb="FFFF0000"/>
      <name val="Tahoma"/>
      <family val="2"/>
    </font>
    <font>
      <sz val="8"/>
      <name val="Tahoma"/>
      <family val="2"/>
    </font>
    <font>
      <sz val="14"/>
      <name val="Tahoma"/>
      <family val="2"/>
    </font>
    <font>
      <b/>
      <sz val="10"/>
      <color theme="0"/>
      <name val="Tahoma"/>
      <family val="2"/>
    </font>
    <font>
      <i/>
      <sz val="10"/>
      <name val="Tahoma"/>
      <family val="2"/>
    </font>
    <font>
      <sz val="10"/>
      <color indexed="55"/>
      <name val="Tahoma"/>
      <family val="2"/>
    </font>
    <font>
      <sz val="10"/>
      <color indexed="23"/>
      <name val="Tahoma"/>
      <family val="2"/>
    </font>
    <font>
      <u/>
      <sz val="10"/>
      <color indexed="12"/>
      <name val="Arial"/>
      <family val="2"/>
    </font>
    <font>
      <u/>
      <sz val="10"/>
      <color indexed="50"/>
      <name val="Arial"/>
      <family val="2"/>
    </font>
    <font>
      <sz val="10"/>
      <color indexed="10"/>
      <name val="Tahoma"/>
      <family val="2"/>
    </font>
    <font>
      <sz val="10"/>
      <color theme="0"/>
      <name val="Tahoma"/>
      <family val="2"/>
    </font>
    <font>
      <sz val="10"/>
      <color theme="0" tint="-0.499984740745262"/>
      <name val="Tahoma"/>
      <family val="2"/>
    </font>
    <font>
      <b/>
      <sz val="12"/>
      <color theme="0"/>
      <name val="Tahoma"/>
      <family val="2"/>
    </font>
    <font>
      <sz val="8"/>
      <color theme="0"/>
      <name val="Tahoma"/>
      <family val="2"/>
    </font>
    <font>
      <b/>
      <sz val="10"/>
      <color rgb="FFFF0000"/>
      <name val="Tahoma"/>
      <family val="2"/>
    </font>
    <font>
      <sz val="8"/>
      <color theme="0" tint="-0.499984740745262"/>
      <name val="Tahoma"/>
      <family val="2"/>
    </font>
    <font>
      <sz val="10"/>
      <color theme="0" tint="-0.249977111117893"/>
      <name val="Tahoma"/>
      <family val="2"/>
    </font>
    <font>
      <sz val="12"/>
      <name val="Tahoma"/>
      <family val="2"/>
    </font>
    <font>
      <b/>
      <u/>
      <sz val="10"/>
      <name val="Tahoma"/>
      <family val="2"/>
    </font>
    <font>
      <sz val="10"/>
      <color rgb="FFFF0000"/>
      <name val="Tahoma"/>
      <family val="2"/>
    </font>
    <font>
      <sz val="10"/>
      <color theme="1" tint="0.34998626667073579"/>
      <name val="Tahoma"/>
      <family val="2"/>
    </font>
    <font>
      <b/>
      <sz val="10"/>
      <name val="Arial"/>
      <family val="2"/>
    </font>
    <font>
      <sz val="10"/>
      <color rgb="FFFF0000"/>
      <name val="Arial"/>
      <family val="2"/>
    </font>
    <font>
      <sz val="10"/>
      <color theme="0" tint="-0.34998626667073579"/>
      <name val="Tahoma"/>
      <family val="2"/>
    </font>
    <font>
      <u/>
      <sz val="10"/>
      <name val="Arial"/>
      <family val="2"/>
    </font>
    <font>
      <sz val="10"/>
      <color indexed="9"/>
      <name val="Tahoma"/>
      <family val="2"/>
    </font>
    <font>
      <b/>
      <sz val="12"/>
      <name val="Tahoma"/>
      <family val="2"/>
    </font>
    <font>
      <b/>
      <sz val="8"/>
      <color indexed="81"/>
      <name val="Tahoma"/>
      <family val="2"/>
    </font>
    <font>
      <b/>
      <sz val="9"/>
      <color indexed="81"/>
      <name val="Tahoma"/>
      <family val="2"/>
    </font>
    <font>
      <sz val="8"/>
      <color indexed="81"/>
      <name val="Tahoma"/>
      <family val="2"/>
    </font>
    <font>
      <sz val="9"/>
      <color indexed="81"/>
      <name val="Tahoma"/>
      <family val="2"/>
    </font>
    <font>
      <b/>
      <sz val="9"/>
      <color indexed="81"/>
      <name val="Segoe UI"/>
      <family val="2"/>
    </font>
    <font>
      <sz val="9"/>
      <color indexed="81"/>
      <name val="Segoe UI"/>
      <family val="2"/>
    </font>
  </fonts>
  <fills count="13">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009CDE"/>
        <bgColor indexed="64"/>
      </patternFill>
    </fill>
    <fill>
      <patternFill patternType="solid">
        <fgColor theme="0" tint="-0.249977111117893"/>
        <bgColor indexed="64"/>
      </patternFill>
    </fill>
    <fill>
      <patternFill patternType="solid">
        <fgColor indexed="22"/>
        <bgColor indexed="64"/>
      </patternFill>
    </fill>
    <fill>
      <patternFill patternType="solid">
        <fgColor theme="4" tint="0.79998168889431442"/>
        <bgColor indexed="64"/>
      </patternFill>
    </fill>
    <fill>
      <patternFill patternType="solid">
        <fgColor rgb="FFF3AA00"/>
        <bgColor indexed="64"/>
      </patternFill>
    </fill>
    <fill>
      <patternFill patternType="solid">
        <fgColor rgb="FFC00000"/>
        <bgColor indexed="64"/>
      </patternFill>
    </fill>
    <fill>
      <patternFill patternType="solid">
        <fgColor rgb="FF99CC00"/>
        <bgColor indexed="64"/>
      </patternFill>
    </fill>
    <fill>
      <patternFill patternType="solid">
        <fgColor rgb="FFFFC000"/>
        <bgColor indexed="64"/>
      </patternFill>
    </fill>
  </fills>
  <borders count="9">
    <border>
      <left/>
      <right/>
      <top/>
      <bottom/>
      <diagonal/>
    </border>
    <border>
      <left/>
      <right/>
      <top/>
      <bottom style="thin">
        <color indexed="64"/>
      </bottom>
      <diagonal/>
    </border>
    <border>
      <left/>
      <right style="thin">
        <color theme="0"/>
      </right>
      <top/>
      <bottom/>
      <diagonal/>
    </border>
    <border>
      <left style="thin">
        <color theme="0"/>
      </left>
      <right/>
      <top/>
      <bottom/>
      <diagonal/>
    </border>
    <border>
      <left/>
      <right style="thick">
        <color theme="0"/>
      </right>
      <top/>
      <bottom/>
      <diagonal/>
    </border>
    <border>
      <left/>
      <right/>
      <top style="thick">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xf numFmtId="164" fontId="5" fillId="0" borderId="0" applyFont="0" applyFill="0" applyBorder="0" applyAlignment="0" applyProtection="0"/>
    <xf numFmtId="0" fontId="16" fillId="0" borderId="0" applyNumberFormat="0" applyFill="0" applyBorder="0" applyAlignment="0" applyProtection="0">
      <alignment vertical="top"/>
      <protection locked="0"/>
    </xf>
    <xf numFmtId="169" fontId="5" fillId="0" borderId="0" applyFont="0" applyFill="0" applyBorder="0" applyAlignment="0" applyProtection="0"/>
  </cellStyleXfs>
  <cellXfs count="307">
    <xf numFmtId="0" fontId="0" fillId="0" borderId="0" xfId="0"/>
    <xf numFmtId="0" fontId="2" fillId="2" borderId="0" xfId="0" applyFont="1" applyFill="1"/>
    <xf numFmtId="0" fontId="3" fillId="2" borderId="0" xfId="0" applyFont="1" applyFill="1"/>
    <xf numFmtId="0" fontId="4" fillId="2" borderId="0" xfId="0" applyFont="1" applyFill="1"/>
    <xf numFmtId="0" fontId="4" fillId="2" borderId="0" xfId="4" applyFont="1" applyFill="1"/>
    <xf numFmtId="0" fontId="6" fillId="3" borderId="0" xfId="4" applyFont="1" applyFill="1"/>
    <xf numFmtId="0" fontId="6" fillId="4" borderId="0" xfId="4" applyFont="1" applyFill="1"/>
    <xf numFmtId="0" fontId="4" fillId="4" borderId="0" xfId="4" applyFont="1" applyFill="1"/>
    <xf numFmtId="0" fontId="8" fillId="2" borderId="0" xfId="4" applyFont="1" applyFill="1"/>
    <xf numFmtId="0" fontId="9" fillId="2" borderId="0" xfId="4" applyFont="1" applyFill="1"/>
    <xf numFmtId="0" fontId="10" fillId="2" borderId="0" xfId="4" applyFont="1" applyFill="1"/>
    <xf numFmtId="0" fontId="6" fillId="2" borderId="0" xfId="4" applyFont="1" applyFill="1" applyBorder="1"/>
    <xf numFmtId="0" fontId="4" fillId="2" borderId="0" xfId="4" applyFont="1" applyFill="1" applyBorder="1"/>
    <xf numFmtId="0" fontId="11" fillId="2" borderId="0" xfId="4" applyFont="1" applyFill="1" applyBorder="1" applyProtection="1">
      <protection locked="0"/>
    </xf>
    <xf numFmtId="0" fontId="4" fillId="2" borderId="0" xfId="4" applyFont="1" applyFill="1" applyAlignment="1">
      <alignment horizontal="left"/>
    </xf>
    <xf numFmtId="0" fontId="8" fillId="2" borderId="0" xfId="4" applyFont="1" applyFill="1" applyBorder="1" applyProtection="1">
      <protection locked="0"/>
    </xf>
    <xf numFmtId="0" fontId="4" fillId="4" borderId="0" xfId="4" applyFont="1" applyFill="1" applyBorder="1"/>
    <xf numFmtId="0" fontId="12" fillId="5" borderId="0" xfId="4" applyFont="1" applyFill="1" applyBorder="1"/>
    <xf numFmtId="0" fontId="12" fillId="4" borderId="0" xfId="4" applyFont="1" applyFill="1" applyBorder="1" applyAlignment="1"/>
    <xf numFmtId="0" fontId="12" fillId="4" borderId="0" xfId="4" applyFont="1" applyFill="1" applyBorder="1" applyAlignment="1">
      <alignment horizontal="center"/>
    </xf>
    <xf numFmtId="0" fontId="12" fillId="4" borderId="0" xfId="4" applyFont="1" applyFill="1" applyBorder="1"/>
    <xf numFmtId="0" fontId="6" fillId="4" borderId="0" xfId="4" applyFont="1" applyFill="1" applyBorder="1"/>
    <xf numFmtId="0" fontId="13" fillId="2" borderId="0" xfId="4" applyFont="1" applyFill="1" applyBorder="1"/>
    <xf numFmtId="165" fontId="4" fillId="4" borderId="0" xfId="5" applyNumberFormat="1" applyFont="1" applyFill="1" applyBorder="1" applyAlignment="1" applyProtection="1">
      <protection locked="0"/>
    </xf>
    <xf numFmtId="165" fontId="4" fillId="4" borderId="0" xfId="5" applyNumberFormat="1" applyFont="1" applyFill="1" applyBorder="1" applyAlignment="1" applyProtection="1">
      <alignment horizontal="center"/>
      <protection locked="0"/>
    </xf>
    <xf numFmtId="165" fontId="4" fillId="4" borderId="0" xfId="5" applyNumberFormat="1" applyFont="1" applyFill="1" applyBorder="1" applyAlignment="1" applyProtection="1">
      <alignment horizontal="right"/>
      <protection locked="0"/>
    </xf>
    <xf numFmtId="0" fontId="0" fillId="4" borderId="0" xfId="0" applyFill="1" applyAlignment="1">
      <alignment horizontal="right"/>
    </xf>
    <xf numFmtId="0" fontId="0" fillId="4" borderId="0" xfId="0" applyFill="1"/>
    <xf numFmtId="165" fontId="4" fillId="4" borderId="0" xfId="5" applyNumberFormat="1" applyFont="1" applyFill="1" applyBorder="1" applyProtection="1">
      <protection locked="0"/>
    </xf>
    <xf numFmtId="0" fontId="6" fillId="4" borderId="0" xfId="4" applyFont="1" applyFill="1" applyBorder="1" applyProtection="1">
      <protection locked="0"/>
    </xf>
    <xf numFmtId="164" fontId="4" fillId="2" borderId="0" xfId="5" applyFont="1" applyFill="1" applyBorder="1" applyAlignment="1">
      <alignment horizontal="center"/>
    </xf>
    <xf numFmtId="164" fontId="14" fillId="4" borderId="0" xfId="4" applyNumberFormat="1" applyFont="1" applyFill="1" applyBorder="1" applyAlignment="1"/>
    <xf numFmtId="166" fontId="14" fillId="4" borderId="0" xfId="4" applyNumberFormat="1" applyFont="1" applyFill="1" applyBorder="1"/>
    <xf numFmtId="0" fontId="15" fillId="2" borderId="0" xfId="4" applyFont="1" applyFill="1" applyBorder="1"/>
    <xf numFmtId="0" fontId="6" fillId="4" borderId="0" xfId="4" applyFont="1" applyFill="1" applyBorder="1" applyAlignment="1">
      <alignment horizontal="center"/>
    </xf>
    <xf numFmtId="0" fontId="4" fillId="4" borderId="0" xfId="4" applyFont="1" applyFill="1" applyBorder="1" applyAlignment="1">
      <alignment horizontal="center"/>
    </xf>
    <xf numFmtId="164" fontId="4" fillId="2" borderId="0" xfId="5" applyFont="1" applyFill="1" applyBorder="1" applyAlignment="1">
      <alignment horizontal="left"/>
    </xf>
    <xf numFmtId="0" fontId="16" fillId="4" borderId="0" xfId="6" applyFill="1" applyBorder="1" applyAlignment="1" applyProtection="1"/>
    <xf numFmtId="164" fontId="14" fillId="2" borderId="0" xfId="4" applyNumberFormat="1" applyFont="1" applyFill="1" applyBorder="1" applyAlignment="1"/>
    <xf numFmtId="166" fontId="14" fillId="2" borderId="0" xfId="4" applyNumberFormat="1" applyFont="1" applyFill="1" applyBorder="1"/>
    <xf numFmtId="164" fontId="14" fillId="2" borderId="0" xfId="4" applyNumberFormat="1" applyFont="1" applyFill="1" applyBorder="1" applyAlignment="1">
      <alignment horizontal="center"/>
    </xf>
    <xf numFmtId="0" fontId="17" fillId="2" borderId="0" xfId="6" applyFont="1" applyFill="1" applyBorder="1" applyAlignment="1" applyProtection="1"/>
    <xf numFmtId="0" fontId="4" fillId="2" borderId="0" xfId="4" applyFont="1" applyFill="1" applyBorder="1" applyProtection="1">
      <protection locked="0"/>
    </xf>
    <xf numFmtId="0" fontId="4" fillId="4" borderId="0" xfId="4" applyFont="1" applyFill="1" applyBorder="1" applyProtection="1">
      <protection locked="0"/>
    </xf>
    <xf numFmtId="0" fontId="4" fillId="7" borderId="0" xfId="4" applyFont="1" applyFill="1" applyBorder="1" applyProtection="1">
      <protection locked="0"/>
    </xf>
    <xf numFmtId="0" fontId="4" fillId="4" borderId="1" xfId="4" applyFont="1" applyFill="1" applyBorder="1"/>
    <xf numFmtId="0" fontId="4" fillId="4" borderId="1" xfId="4" applyFont="1" applyFill="1" applyBorder="1" applyProtection="1">
      <protection locked="0"/>
    </xf>
    <xf numFmtId="0" fontId="12" fillId="5" borderId="0" xfId="4" applyFont="1" applyFill="1"/>
    <xf numFmtId="165" fontId="12" fillId="4" borderId="0" xfId="5" applyNumberFormat="1" applyFont="1" applyFill="1" applyBorder="1" applyAlignment="1"/>
    <xf numFmtId="165" fontId="12" fillId="4" borderId="0" xfId="5" applyNumberFormat="1" applyFont="1" applyFill="1" applyBorder="1" applyAlignment="1">
      <alignment horizontal="center"/>
    </xf>
    <xf numFmtId="0" fontId="18" fillId="2" borderId="0" xfId="4" applyFont="1" applyFill="1" applyBorder="1"/>
    <xf numFmtId="0" fontId="4" fillId="2" borderId="0" xfId="0" applyFont="1" applyFill="1" applyBorder="1"/>
    <xf numFmtId="167" fontId="4" fillId="4" borderId="0" xfId="0" applyNumberFormat="1" applyFont="1" applyFill="1" applyBorder="1" applyAlignment="1" applyProtection="1">
      <alignment horizontal="right"/>
      <protection locked="0"/>
    </xf>
    <xf numFmtId="168" fontId="4" fillId="2" borderId="0" xfId="0" quotePrefix="1" applyNumberFormat="1" applyFont="1" applyFill="1" applyBorder="1" applyAlignment="1">
      <alignment horizontal="right"/>
    </xf>
    <xf numFmtId="0" fontId="19" fillId="2" borderId="0" xfId="0" applyFont="1" applyFill="1" applyBorder="1"/>
    <xf numFmtId="0" fontId="19" fillId="2" borderId="2" xfId="0" applyFont="1" applyFill="1" applyBorder="1"/>
    <xf numFmtId="170" fontId="19" fillId="2" borderId="0" xfId="7" applyNumberFormat="1" applyFont="1" applyFill="1" applyBorder="1"/>
    <xf numFmtId="170" fontId="19" fillId="2" borderId="2" xfId="7" applyNumberFormat="1" applyFont="1" applyFill="1" applyBorder="1"/>
    <xf numFmtId="0" fontId="4" fillId="2" borderId="2" xfId="4" applyFont="1" applyFill="1" applyBorder="1"/>
    <xf numFmtId="171" fontId="19" fillId="2" borderId="0" xfId="0" applyNumberFormat="1" applyFont="1" applyFill="1" applyBorder="1"/>
    <xf numFmtId="171" fontId="20" fillId="2" borderId="0" xfId="0" applyNumberFormat="1" applyFont="1" applyFill="1" applyBorder="1"/>
    <xf numFmtId="171" fontId="20" fillId="4" borderId="0" xfId="0" applyNumberFormat="1" applyFont="1" applyFill="1" applyBorder="1"/>
    <xf numFmtId="0" fontId="21" fillId="5" borderId="0" xfId="4" applyFont="1" applyFill="1"/>
    <xf numFmtId="0" fontId="19" fillId="5" borderId="0" xfId="4" applyFont="1" applyFill="1"/>
    <xf numFmtId="0" fontId="22" fillId="5" borderId="0" xfId="4" applyFont="1" applyFill="1" applyBorder="1" applyAlignment="1">
      <alignment horizontal="center"/>
    </xf>
    <xf numFmtId="0" fontId="22" fillId="5" borderId="2" xfId="4" applyFont="1" applyFill="1" applyBorder="1" applyAlignment="1">
      <alignment horizontal="center"/>
    </xf>
    <xf numFmtId="0" fontId="19" fillId="4" borderId="0" xfId="4" applyFont="1" applyFill="1" applyBorder="1" applyAlignment="1">
      <alignment horizontal="center"/>
    </xf>
    <xf numFmtId="0" fontId="19" fillId="4" borderId="0" xfId="4" applyFont="1" applyFill="1"/>
    <xf numFmtId="0" fontId="19" fillId="4" borderId="0" xfId="4" applyFont="1" applyFill="1" applyBorder="1"/>
    <xf numFmtId="0" fontId="19" fillId="4" borderId="2" xfId="4" applyFont="1" applyFill="1" applyBorder="1"/>
    <xf numFmtId="20" fontId="4" fillId="2" borderId="0" xfId="4" applyNumberFormat="1" applyFont="1" applyFill="1"/>
    <xf numFmtId="20" fontId="4" fillId="3" borderId="0" xfId="4" applyNumberFormat="1" applyFont="1" applyFill="1" applyBorder="1"/>
    <xf numFmtId="20" fontId="4" fillId="3" borderId="2" xfId="4" applyNumberFormat="1" applyFont="1" applyFill="1" applyBorder="1"/>
    <xf numFmtId="20" fontId="4" fillId="4" borderId="0" xfId="4" applyNumberFormat="1" applyFont="1" applyFill="1" applyBorder="1"/>
    <xf numFmtId="20" fontId="4" fillId="4" borderId="0" xfId="4" applyNumberFormat="1" applyFont="1" applyFill="1"/>
    <xf numFmtId="20" fontId="4" fillId="3" borderId="0" xfId="0" applyNumberFormat="1" applyFont="1" applyFill="1" applyBorder="1" applyAlignment="1" applyProtection="1">
      <alignment horizontal="right"/>
      <protection locked="0"/>
    </xf>
    <xf numFmtId="20" fontId="4" fillId="3" borderId="2" xfId="0" applyNumberFormat="1" applyFont="1" applyFill="1" applyBorder="1" applyAlignment="1" applyProtection="1">
      <alignment horizontal="right"/>
      <protection locked="0"/>
    </xf>
    <xf numFmtId="20" fontId="12" fillId="5" borderId="0" xfId="4" applyNumberFormat="1" applyFont="1" applyFill="1"/>
    <xf numFmtId="172" fontId="12" fillId="4" borderId="0" xfId="1" applyNumberFormat="1" applyFont="1" applyFill="1" applyBorder="1"/>
    <xf numFmtId="173" fontId="4" fillId="2" borderId="0" xfId="1" applyNumberFormat="1" applyFont="1" applyFill="1"/>
    <xf numFmtId="0" fontId="21" fillId="5" borderId="0" xfId="4" applyFont="1" applyFill="1" applyAlignment="1">
      <alignment horizontal="left"/>
    </xf>
    <xf numFmtId="0" fontId="19" fillId="5" borderId="0" xfId="4" applyFont="1" applyFill="1" applyAlignment="1">
      <alignment horizontal="left"/>
    </xf>
    <xf numFmtId="0" fontId="4" fillId="5" borderId="0" xfId="4" applyFont="1" applyFill="1"/>
    <xf numFmtId="0" fontId="19" fillId="5" borderId="0" xfId="4" applyFont="1" applyFill="1" applyAlignment="1">
      <alignment horizontal="right"/>
    </xf>
    <xf numFmtId="0" fontId="19" fillId="5" borderId="0" xfId="4" applyFont="1" applyFill="1" applyAlignment="1"/>
    <xf numFmtId="0" fontId="12" fillId="4" borderId="0" xfId="4" applyFont="1" applyFill="1"/>
    <xf numFmtId="0" fontId="19" fillId="4" borderId="0" xfId="4" applyFont="1" applyFill="1" applyAlignment="1"/>
    <xf numFmtId="0" fontId="4" fillId="3" borderId="0" xfId="4" applyFont="1" applyFill="1"/>
    <xf numFmtId="9" fontId="4" fillId="4" borderId="0" xfId="3" applyFont="1" applyFill="1" applyAlignment="1">
      <alignment horizontal="left"/>
    </xf>
    <xf numFmtId="9" fontId="4" fillId="2" borderId="0" xfId="3" applyFont="1" applyFill="1"/>
    <xf numFmtId="164" fontId="4" fillId="4" borderId="0" xfId="2" applyNumberFormat="1" applyFont="1" applyFill="1" applyAlignment="1"/>
    <xf numFmtId="9" fontId="4" fillId="4" borderId="0" xfId="3" applyFont="1" applyFill="1" applyAlignment="1"/>
    <xf numFmtId="164" fontId="4" fillId="4" borderId="0" xfId="2" applyNumberFormat="1" applyFont="1" applyFill="1" applyAlignment="1">
      <alignment horizontal="right"/>
    </xf>
    <xf numFmtId="9" fontId="4" fillId="2" borderId="0" xfId="3" applyFont="1" applyFill="1" applyAlignment="1">
      <alignment horizontal="right"/>
    </xf>
    <xf numFmtId="0" fontId="19" fillId="4" borderId="0" xfId="4" applyFont="1" applyFill="1" applyBorder="1" applyAlignment="1"/>
    <xf numFmtId="0" fontId="4" fillId="2" borderId="4" xfId="4" applyFont="1" applyFill="1" applyBorder="1"/>
    <xf numFmtId="0" fontId="4" fillId="8" borderId="0" xfId="4" applyFont="1" applyFill="1" applyBorder="1" applyAlignment="1">
      <alignment horizontal="right"/>
    </xf>
    <xf numFmtId="0" fontId="6" fillId="2" borderId="0" xfId="4" applyFont="1" applyFill="1"/>
    <xf numFmtId="0" fontId="23" fillId="2" borderId="0" xfId="4" applyFont="1" applyFill="1"/>
    <xf numFmtId="20" fontId="24" fillId="4" borderId="0" xfId="0" applyNumberFormat="1" applyFont="1" applyFill="1" applyBorder="1" applyAlignment="1" applyProtection="1">
      <protection locked="0"/>
    </xf>
    <xf numFmtId="20" fontId="24" fillId="4" borderId="0" xfId="0" applyNumberFormat="1" applyFont="1" applyFill="1" applyBorder="1" applyAlignment="1" applyProtection="1">
      <alignment horizontal="center"/>
      <protection locked="0"/>
    </xf>
    <xf numFmtId="20" fontId="24" fillId="4" borderId="4" xfId="0" applyNumberFormat="1" applyFont="1" applyFill="1" applyBorder="1" applyAlignment="1" applyProtection="1">
      <protection locked="0"/>
    </xf>
    <xf numFmtId="0" fontId="23" fillId="2" borderId="0" xfId="4" applyFont="1" applyFill="1" applyBorder="1"/>
    <xf numFmtId="20" fontId="4" fillId="4" borderId="0" xfId="0" applyNumberFormat="1" applyFont="1" applyFill="1" applyBorder="1" applyAlignment="1" applyProtection="1">
      <protection locked="0"/>
    </xf>
    <xf numFmtId="20" fontId="4" fillId="4" borderId="0" xfId="0" applyNumberFormat="1" applyFont="1" applyFill="1" applyBorder="1" applyAlignment="1" applyProtection="1">
      <alignment horizontal="center"/>
      <protection locked="0"/>
    </xf>
    <xf numFmtId="20" fontId="4" fillId="4" borderId="4" xfId="0" applyNumberFormat="1" applyFont="1" applyFill="1" applyBorder="1" applyAlignment="1" applyProtection="1">
      <protection locked="0"/>
    </xf>
    <xf numFmtId="0" fontId="23" fillId="4" borderId="0" xfId="4" applyFont="1" applyFill="1"/>
    <xf numFmtId="170" fontId="4" fillId="4" borderId="0" xfId="1" applyNumberFormat="1" applyFont="1" applyFill="1" applyBorder="1" applyAlignment="1" applyProtection="1">
      <alignment horizontal="center"/>
      <protection locked="0"/>
    </xf>
    <xf numFmtId="170" fontId="4" fillId="4" borderId="4" xfId="1" applyNumberFormat="1" applyFont="1" applyFill="1" applyBorder="1" applyAlignment="1" applyProtection="1">
      <alignment horizontal="center"/>
      <protection locked="0"/>
    </xf>
    <xf numFmtId="0" fontId="23" fillId="4" borderId="0" xfId="4" applyFont="1" applyFill="1" applyBorder="1"/>
    <xf numFmtId="9" fontId="4" fillId="3" borderId="0" xfId="4" applyNumberFormat="1" applyFont="1" applyFill="1" applyAlignment="1">
      <alignment horizontal="center"/>
    </xf>
    <xf numFmtId="170" fontId="4" fillId="2" borderId="0" xfId="4" applyNumberFormat="1" applyFont="1" applyFill="1" applyBorder="1" applyAlignment="1">
      <alignment horizontal="left"/>
    </xf>
    <xf numFmtId="0" fontId="4" fillId="9" borderId="0" xfId="4" applyFont="1" applyFill="1"/>
    <xf numFmtId="0" fontId="4" fillId="9" borderId="0" xfId="4" applyFont="1" applyFill="1" applyAlignment="1">
      <alignment horizontal="center"/>
    </xf>
    <xf numFmtId="170" fontId="4" fillId="8" borderId="0" xfId="4" applyNumberFormat="1" applyFont="1" applyFill="1" applyBorder="1" applyAlignment="1">
      <alignment horizontal="right"/>
    </xf>
    <xf numFmtId="170" fontId="4" fillId="2" borderId="0" xfId="4" applyNumberFormat="1" applyFont="1" applyFill="1" applyBorder="1" applyAlignment="1">
      <alignment horizontal="right"/>
    </xf>
    <xf numFmtId="164" fontId="4" fillId="2" borderId="0" xfId="4" applyNumberFormat="1" applyFont="1" applyFill="1"/>
    <xf numFmtId="44" fontId="4" fillId="2" borderId="0" xfId="2" applyFont="1" applyFill="1" applyBorder="1" applyAlignment="1">
      <alignment horizontal="right"/>
    </xf>
    <xf numFmtId="175" fontId="4" fillId="3" borderId="0" xfId="1" applyNumberFormat="1" applyFont="1" applyFill="1" applyAlignment="1">
      <alignment horizontal="center"/>
    </xf>
    <xf numFmtId="170" fontId="4" fillId="8" borderId="0" xfId="1" applyNumberFormat="1" applyFont="1" applyFill="1" applyBorder="1" applyAlignment="1">
      <alignment horizontal="center"/>
    </xf>
    <xf numFmtId="9" fontId="4" fillId="6" borderId="0" xfId="3" applyFont="1" applyFill="1" applyAlignment="1">
      <alignment horizontal="center"/>
    </xf>
    <xf numFmtId="44" fontId="4" fillId="4" borderId="0" xfId="2" applyFont="1" applyFill="1" applyBorder="1" applyAlignment="1"/>
    <xf numFmtId="44" fontId="4" fillId="4" borderId="0" xfId="2" applyFont="1" applyFill="1" applyBorder="1" applyAlignment="1">
      <alignment horizontal="center"/>
    </xf>
    <xf numFmtId="44" fontId="4" fillId="4" borderId="4" xfId="2" applyFont="1" applyFill="1" applyBorder="1" applyAlignment="1"/>
    <xf numFmtId="165" fontId="4" fillId="8" borderId="0" xfId="2" applyNumberFormat="1" applyFont="1" applyFill="1" applyBorder="1" applyAlignment="1">
      <alignment horizontal="right"/>
    </xf>
    <xf numFmtId="9" fontId="4" fillId="4" borderId="0" xfId="3" applyFont="1" applyFill="1" applyBorder="1"/>
    <xf numFmtId="44" fontId="6" fillId="2" borderId="0" xfId="2" applyFont="1" applyFill="1" applyBorder="1"/>
    <xf numFmtId="44" fontId="6" fillId="2" borderId="0" xfId="2" applyFont="1" applyFill="1"/>
    <xf numFmtId="20" fontId="24" fillId="4" borderId="0" xfId="0" applyNumberFormat="1" applyFont="1" applyFill="1" applyBorder="1" applyAlignment="1" applyProtection="1">
      <alignment horizontal="right"/>
      <protection locked="0"/>
    </xf>
    <xf numFmtId="20" fontId="24" fillId="4" borderId="4" xfId="0" applyNumberFormat="1" applyFont="1" applyFill="1" applyBorder="1" applyAlignment="1" applyProtection="1">
      <alignment horizontal="right"/>
      <protection locked="0"/>
    </xf>
    <xf numFmtId="20" fontId="4" fillId="4" borderId="0" xfId="0" applyNumberFormat="1" applyFont="1" applyFill="1" applyBorder="1" applyAlignment="1" applyProtection="1">
      <alignment horizontal="right"/>
      <protection locked="0"/>
    </xf>
    <xf numFmtId="20" fontId="4" fillId="4" borderId="4" xfId="0" applyNumberFormat="1" applyFont="1" applyFill="1" applyBorder="1" applyAlignment="1" applyProtection="1">
      <alignment horizontal="right"/>
      <protection locked="0"/>
    </xf>
    <xf numFmtId="170" fontId="4" fillId="8" borderId="0" xfId="1" applyNumberFormat="1" applyFont="1" applyFill="1" applyBorder="1" applyAlignment="1">
      <alignment horizontal="right"/>
    </xf>
    <xf numFmtId="165" fontId="4" fillId="8" borderId="0" xfId="4" applyNumberFormat="1" applyFont="1" applyFill="1" applyBorder="1" applyAlignment="1">
      <alignment horizontal="right"/>
    </xf>
    <xf numFmtId="9" fontId="4" fillId="2" borderId="0" xfId="4" applyNumberFormat="1" applyFont="1" applyFill="1"/>
    <xf numFmtId="9" fontId="4" fillId="3" borderId="0" xfId="3" applyFont="1" applyFill="1" applyAlignment="1">
      <alignment horizontal="center"/>
    </xf>
    <xf numFmtId="44" fontId="4" fillId="4" borderId="4" xfId="2" applyFont="1" applyFill="1" applyBorder="1" applyAlignment="1">
      <alignment horizontal="center"/>
    </xf>
    <xf numFmtId="0" fontId="4" fillId="8" borderId="0" xfId="4" applyFont="1" applyFill="1" applyAlignment="1">
      <alignment horizontal="right"/>
    </xf>
    <xf numFmtId="0" fontId="4" fillId="8" borderId="0" xfId="4" applyFont="1" applyFill="1"/>
    <xf numFmtId="0" fontId="26" fillId="2" borderId="0" xfId="4" applyFont="1" applyFill="1"/>
    <xf numFmtId="170" fontId="4" fillId="2" borderId="0" xfId="4" applyNumberFormat="1" applyFont="1" applyFill="1"/>
    <xf numFmtId="0" fontId="4" fillId="2" borderId="5" xfId="4" applyFont="1" applyFill="1" applyBorder="1"/>
    <xf numFmtId="0" fontId="19" fillId="5" borderId="0" xfId="4" applyFont="1" applyFill="1" applyAlignment="1">
      <alignment horizontal="center"/>
    </xf>
    <xf numFmtId="0" fontId="20" fillId="4" borderId="0" xfId="4" applyFont="1" applyFill="1"/>
    <xf numFmtId="175" fontId="4" fillId="3" borderId="0" xfId="1" applyNumberFormat="1" applyFont="1" applyFill="1" applyBorder="1"/>
    <xf numFmtId="9" fontId="4" fillId="2" borderId="0" xfId="3" applyNumberFormat="1" applyFont="1" applyFill="1"/>
    <xf numFmtId="0" fontId="4" fillId="2" borderId="0" xfId="4" applyFont="1" applyFill="1" applyAlignment="1">
      <alignment horizontal="right"/>
    </xf>
    <xf numFmtId="0" fontId="20" fillId="2" borderId="0" xfId="4" applyFont="1" applyFill="1"/>
    <xf numFmtId="9" fontId="19" fillId="5" borderId="0" xfId="4" applyNumberFormat="1" applyFont="1" applyFill="1"/>
    <xf numFmtId="9" fontId="19" fillId="4" borderId="0" xfId="4" applyNumberFormat="1" applyFont="1" applyFill="1"/>
    <xf numFmtId="0" fontId="27" fillId="2" borderId="0" xfId="4" applyFont="1" applyFill="1"/>
    <xf numFmtId="165" fontId="4" fillId="4" borderId="0" xfId="2" applyNumberFormat="1" applyFont="1" applyFill="1" applyAlignment="1">
      <alignment horizontal="right"/>
    </xf>
    <xf numFmtId="9" fontId="28" fillId="4" borderId="0" xfId="4" applyNumberFormat="1" applyFont="1" applyFill="1"/>
    <xf numFmtId="9" fontId="12" fillId="5" borderId="0" xfId="4" applyNumberFormat="1" applyFont="1" applyFill="1"/>
    <xf numFmtId="0" fontId="19" fillId="4" borderId="0" xfId="4" applyFont="1" applyFill="1" applyAlignment="1">
      <alignment horizontal="center"/>
    </xf>
    <xf numFmtId="0" fontId="4" fillId="4" borderId="0" xfId="4" applyFont="1" applyFill="1" applyAlignment="1">
      <alignment horizontal="center"/>
    </xf>
    <xf numFmtId="165" fontId="4" fillId="4" borderId="0" xfId="2" applyNumberFormat="1" applyFont="1" applyFill="1" applyAlignment="1">
      <alignment horizontal="center"/>
    </xf>
    <xf numFmtId="165" fontId="4" fillId="4" borderId="0" xfId="2" applyNumberFormat="1" applyFont="1" applyFill="1"/>
    <xf numFmtId="0" fontId="12" fillId="5" borderId="0" xfId="4" applyFont="1" applyFill="1" applyAlignment="1">
      <alignment horizontal="center"/>
    </xf>
    <xf numFmtId="170" fontId="4" fillId="2" borderId="0" xfId="4" applyNumberFormat="1" applyFont="1" applyFill="1" applyAlignment="1">
      <alignment horizontal="center"/>
    </xf>
    <xf numFmtId="170" fontId="19" fillId="5" borderId="0" xfId="4" applyNumberFormat="1" applyFont="1" applyFill="1"/>
    <xf numFmtId="172" fontId="19" fillId="5" borderId="0" xfId="1" applyNumberFormat="1" applyFont="1" applyFill="1" applyBorder="1"/>
    <xf numFmtId="0" fontId="29" fillId="2" borderId="0" xfId="4" applyFont="1" applyFill="1"/>
    <xf numFmtId="0" fontId="30" fillId="4" borderId="0" xfId="0" applyFont="1" applyFill="1" applyAlignment="1">
      <alignment horizontal="center"/>
    </xf>
    <xf numFmtId="0" fontId="4" fillId="3" borderId="0" xfId="4" applyFont="1" applyFill="1" applyAlignment="1">
      <alignment horizontal="center"/>
    </xf>
    <xf numFmtId="175" fontId="4" fillId="3" borderId="0" xfId="1" applyNumberFormat="1" applyFont="1" applyFill="1"/>
    <xf numFmtId="176" fontId="1" fillId="3" borderId="0" xfId="2" applyNumberFormat="1" applyFont="1" applyFill="1"/>
    <xf numFmtId="176" fontId="1" fillId="3" borderId="0" xfId="2" applyNumberFormat="1" applyFont="1" applyFill="1" applyAlignment="1">
      <alignment horizontal="right"/>
    </xf>
    <xf numFmtId="170" fontId="5" fillId="4" borderId="0" xfId="7" applyNumberFormat="1" applyFont="1" applyFill="1"/>
    <xf numFmtId="170" fontId="1" fillId="4" borderId="0" xfId="7" applyNumberFormat="1" applyFont="1" applyFill="1"/>
    <xf numFmtId="170" fontId="31" fillId="4" borderId="0" xfId="7" applyNumberFormat="1" applyFont="1" applyFill="1"/>
    <xf numFmtId="170" fontId="4" fillId="2" borderId="0" xfId="7" applyNumberFormat="1" applyFont="1" applyFill="1" applyBorder="1"/>
    <xf numFmtId="167" fontId="12" fillId="4" borderId="0" xfId="0" applyNumberFormat="1" applyFont="1" applyFill="1" applyBorder="1" applyAlignment="1" applyProtection="1">
      <protection locked="0"/>
    </xf>
    <xf numFmtId="0" fontId="24" fillId="2" borderId="0" xfId="4" applyFont="1" applyFill="1" applyBorder="1" applyAlignment="1">
      <alignment horizontal="left"/>
    </xf>
    <xf numFmtId="0" fontId="24" fillId="2" borderId="0" xfId="4" applyFont="1" applyFill="1" applyBorder="1" applyAlignment="1"/>
    <xf numFmtId="0" fontId="24" fillId="2" borderId="0" xfId="4" applyFont="1" applyFill="1" applyBorder="1" applyAlignment="1">
      <alignment horizontal="center"/>
    </xf>
    <xf numFmtId="167" fontId="6" fillId="11" borderId="0" xfId="0" applyNumberFormat="1" applyFont="1" applyFill="1" applyBorder="1" applyAlignment="1" applyProtection="1">
      <alignment horizontal="left"/>
      <protection locked="0"/>
    </xf>
    <xf numFmtId="0" fontId="4" fillId="11" borderId="0" xfId="4" applyFont="1" applyFill="1"/>
    <xf numFmtId="0" fontId="6" fillId="11" borderId="0" xfId="4" applyFont="1" applyFill="1"/>
    <xf numFmtId="0" fontId="6" fillId="12" borderId="0" xfId="4" applyFont="1" applyFill="1"/>
    <xf numFmtId="0" fontId="4" fillId="12" borderId="0" xfId="4" applyFont="1" applyFill="1"/>
    <xf numFmtId="167" fontId="19" fillId="4" borderId="0" xfId="0" applyNumberFormat="1" applyFont="1" applyFill="1" applyBorder="1" applyAlignment="1" applyProtection="1">
      <alignment horizontal="right"/>
      <protection locked="0"/>
    </xf>
    <xf numFmtId="14" fontId="4" fillId="2" borderId="0" xfId="4" applyNumberFormat="1" applyFont="1" applyFill="1" applyBorder="1"/>
    <xf numFmtId="165" fontId="4" fillId="4" borderId="0" xfId="2" applyNumberFormat="1" applyFont="1" applyFill="1" applyBorder="1" applyAlignment="1">
      <alignment horizontal="center"/>
    </xf>
    <xf numFmtId="9" fontId="4" fillId="3" borderId="0" xfId="4" applyNumberFormat="1" applyFont="1" applyFill="1"/>
    <xf numFmtId="9" fontId="4" fillId="4" borderId="0" xfId="4" applyNumberFormat="1" applyFont="1" applyFill="1"/>
    <xf numFmtId="165" fontId="4" fillId="2" borderId="0" xfId="4" applyNumberFormat="1" applyFont="1" applyFill="1" applyAlignment="1">
      <alignment horizontal="center"/>
    </xf>
    <xf numFmtId="165" fontId="6" fillId="4" borderId="0" xfId="2" applyNumberFormat="1" applyFont="1" applyFill="1"/>
    <xf numFmtId="0" fontId="32" fillId="2" borderId="0" xfId="4" applyFont="1" applyFill="1"/>
    <xf numFmtId="165" fontId="32" fillId="2" borderId="0" xfId="4" applyNumberFormat="1" applyFont="1" applyFill="1"/>
    <xf numFmtId="165" fontId="32" fillId="2" borderId="1" xfId="4" applyNumberFormat="1" applyFont="1" applyFill="1" applyBorder="1"/>
    <xf numFmtId="165" fontId="20" fillId="2" borderId="0" xfId="4" applyNumberFormat="1" applyFont="1" applyFill="1"/>
    <xf numFmtId="0" fontId="6" fillId="8" borderId="0" xfId="4" applyFont="1" applyFill="1"/>
    <xf numFmtId="0" fontId="20" fillId="8" borderId="0" xfId="4" applyFont="1" applyFill="1"/>
    <xf numFmtId="165" fontId="4" fillId="2" borderId="0" xfId="4" applyNumberFormat="1" applyFont="1" applyFill="1"/>
    <xf numFmtId="0" fontId="33" fillId="2" borderId="0" xfId="6" applyFont="1" applyFill="1" applyAlignment="1" applyProtection="1"/>
    <xf numFmtId="0" fontId="4" fillId="2" borderId="0" xfId="4" quotePrefix="1" applyFont="1" applyFill="1"/>
    <xf numFmtId="9" fontId="4" fillId="8" borderId="0" xfId="3" applyFont="1" applyFill="1"/>
    <xf numFmtId="0" fontId="24" fillId="2" borderId="0" xfId="4" applyFont="1" applyFill="1" applyAlignment="1">
      <alignment horizontal="left" wrapText="1"/>
    </xf>
    <xf numFmtId="0" fontId="4" fillId="2" borderId="0" xfId="4" applyFont="1" applyFill="1" applyAlignment="1">
      <alignment horizontal="left" wrapText="1"/>
    </xf>
    <xf numFmtId="165" fontId="4" fillId="4" borderId="0" xfId="4" applyNumberFormat="1" applyFont="1" applyFill="1"/>
    <xf numFmtId="0" fontId="4" fillId="4" borderId="0" xfId="0" applyFont="1" applyFill="1" applyBorder="1"/>
    <xf numFmtId="14" fontId="4" fillId="4" borderId="0" xfId="0" applyNumberFormat="1" applyFont="1" applyFill="1" applyBorder="1"/>
    <xf numFmtId="165" fontId="12" fillId="4" borderId="0" xfId="4" applyNumberFormat="1" applyFont="1" applyFill="1"/>
    <xf numFmtId="0" fontId="6" fillId="4" borderId="0" xfId="0" quotePrefix="1" applyFont="1" applyFill="1" applyBorder="1"/>
    <xf numFmtId="0" fontId="6" fillId="4" borderId="0" xfId="0" applyFont="1" applyFill="1" applyBorder="1"/>
    <xf numFmtId="0" fontId="7" fillId="4" borderId="0" xfId="0" applyFont="1" applyFill="1" applyBorder="1"/>
    <xf numFmtId="14" fontId="34" fillId="4" borderId="0" xfId="0" applyNumberFormat="1" applyFont="1" applyFill="1" applyBorder="1"/>
    <xf numFmtId="0" fontId="34" fillId="4" borderId="0" xfId="0" applyFont="1" applyFill="1" applyBorder="1"/>
    <xf numFmtId="0" fontId="5" fillId="2" borderId="0" xfId="6" applyFont="1" applyFill="1" applyAlignment="1" applyProtection="1"/>
    <xf numFmtId="165" fontId="4" fillId="4" borderId="0" xfId="5" applyNumberFormat="1" applyFont="1" applyFill="1" applyBorder="1"/>
    <xf numFmtId="0" fontId="35" fillId="4" borderId="0" xfId="0" applyFont="1" applyFill="1" applyBorder="1"/>
    <xf numFmtId="165" fontId="6" fillId="4" borderId="0" xfId="0" applyNumberFormat="1" applyFont="1" applyFill="1" applyBorder="1" applyAlignment="1">
      <alignment horizontal="center"/>
    </xf>
    <xf numFmtId="165" fontId="4" fillId="4" borderId="0" xfId="5" applyNumberFormat="1" applyFont="1" applyFill="1" applyBorder="1" applyAlignment="1">
      <alignment horizontal="left"/>
    </xf>
    <xf numFmtId="165" fontId="6" fillId="4" borderId="0" xfId="0" applyNumberFormat="1" applyFont="1" applyFill="1" applyBorder="1"/>
    <xf numFmtId="0" fontId="6" fillId="2" borderId="6" xfId="4" applyFont="1" applyFill="1" applyBorder="1"/>
    <xf numFmtId="0" fontId="6" fillId="2" borderId="7" xfId="4" applyFont="1" applyFill="1" applyBorder="1"/>
    <xf numFmtId="0" fontId="4" fillId="2" borderId="7" xfId="4" applyFont="1" applyFill="1" applyBorder="1"/>
    <xf numFmtId="165" fontId="4" fillId="2" borderId="0" xfId="2" applyNumberFormat="1" applyFont="1" applyFill="1" applyBorder="1"/>
    <xf numFmtId="0" fontId="24" fillId="2" borderId="0" xfId="4" applyFont="1" applyFill="1" applyAlignment="1">
      <alignment horizontal="left" wrapText="1"/>
    </xf>
    <xf numFmtId="177" fontId="4" fillId="3" borderId="0" xfId="2" applyNumberFormat="1" applyFont="1" applyFill="1" applyAlignment="1">
      <alignment horizontal="center"/>
    </xf>
    <xf numFmtId="177" fontId="4" fillId="4" borderId="0" xfId="2" applyNumberFormat="1" applyFont="1" applyFill="1" applyAlignment="1">
      <alignment horizontal="center"/>
    </xf>
    <xf numFmtId="165" fontId="12" fillId="5" borderId="0" xfId="4" applyNumberFormat="1" applyFont="1" applyFill="1" applyAlignment="1">
      <alignment horizontal="center"/>
    </xf>
    <xf numFmtId="165" fontId="4" fillId="2" borderId="7" xfId="2" applyNumberFormat="1" applyFont="1" applyFill="1" applyBorder="1" applyAlignment="1">
      <alignment horizontal="center"/>
    </xf>
    <xf numFmtId="165" fontId="4" fillId="2" borderId="8" xfId="2" applyNumberFormat="1" applyFont="1" applyFill="1" applyBorder="1" applyAlignment="1">
      <alignment horizontal="center"/>
    </xf>
    <xf numFmtId="165" fontId="4" fillId="2" borderId="0" xfId="4" applyNumberFormat="1" applyFont="1" applyFill="1" applyAlignment="1">
      <alignment horizontal="center"/>
    </xf>
    <xf numFmtId="0" fontId="4" fillId="2" borderId="0" xfId="4" applyFont="1" applyFill="1" applyAlignment="1">
      <alignment horizontal="left" wrapText="1"/>
    </xf>
    <xf numFmtId="165" fontId="4" fillId="8" borderId="0" xfId="4" applyNumberFormat="1" applyFont="1" applyFill="1" applyAlignment="1">
      <alignment horizontal="center"/>
    </xf>
    <xf numFmtId="44" fontId="32" fillId="2" borderId="0" xfId="2" applyFont="1" applyFill="1" applyAlignment="1">
      <alignment horizontal="center"/>
    </xf>
    <xf numFmtId="0" fontId="32" fillId="2" borderId="0" xfId="4" applyFont="1" applyFill="1" applyAlignment="1">
      <alignment horizontal="center"/>
    </xf>
    <xf numFmtId="0" fontId="12" fillId="5" borderId="0" xfId="4" applyFont="1" applyFill="1" applyAlignment="1">
      <alignment horizontal="center"/>
    </xf>
    <xf numFmtId="165" fontId="4" fillId="3" borderId="0" xfId="2" applyNumberFormat="1" applyFont="1" applyFill="1" applyAlignment="1">
      <alignment horizontal="center"/>
    </xf>
    <xf numFmtId="165" fontId="6" fillId="4" borderId="0" xfId="4" applyNumberFormat="1" applyFont="1" applyFill="1" applyAlignment="1">
      <alignment horizontal="center"/>
    </xf>
    <xf numFmtId="0" fontId="6" fillId="4" borderId="0" xfId="4" applyFont="1" applyFill="1" applyAlignment="1">
      <alignment horizontal="center"/>
    </xf>
    <xf numFmtId="165" fontId="4" fillId="3" borderId="0" xfId="4" applyNumberFormat="1" applyFont="1" applyFill="1" applyAlignment="1">
      <alignment horizontal="center"/>
    </xf>
    <xf numFmtId="165" fontId="4" fillId="4" borderId="0" xfId="2" applyNumberFormat="1" applyFont="1" applyFill="1" applyBorder="1" applyAlignment="1">
      <alignment horizontal="center"/>
    </xf>
    <xf numFmtId="165" fontId="6" fillId="2" borderId="0" xfId="2" applyNumberFormat="1" applyFont="1" applyFill="1" applyAlignment="1">
      <alignment horizontal="center"/>
    </xf>
    <xf numFmtId="165" fontId="6" fillId="2" borderId="0" xfId="2" applyNumberFormat="1" applyFont="1" applyFill="1" applyBorder="1" applyAlignment="1">
      <alignment horizontal="center"/>
    </xf>
    <xf numFmtId="165" fontId="4" fillId="2" borderId="0" xfId="4" applyNumberFormat="1" applyFont="1" applyFill="1" applyBorder="1" applyAlignment="1">
      <alignment horizontal="center"/>
    </xf>
    <xf numFmtId="9" fontId="4" fillId="3" borderId="0" xfId="3" applyFont="1" applyFill="1" applyAlignment="1">
      <alignment horizontal="center"/>
    </xf>
    <xf numFmtId="170" fontId="4" fillId="2" borderId="0" xfId="1" applyNumberFormat="1" applyFont="1" applyFill="1" applyAlignment="1">
      <alignment horizontal="center"/>
    </xf>
    <xf numFmtId="0" fontId="24" fillId="2" borderId="0" xfId="4" applyFont="1" applyFill="1" applyBorder="1" applyAlignment="1">
      <alignment horizontal="center"/>
    </xf>
    <xf numFmtId="165" fontId="19" fillId="5" borderId="0" xfId="4" applyNumberFormat="1" applyFont="1" applyFill="1" applyAlignment="1">
      <alignment horizontal="center"/>
    </xf>
    <xf numFmtId="165" fontId="19" fillId="5" borderId="0" xfId="2" applyNumberFormat="1" applyFont="1" applyFill="1" applyAlignment="1">
      <alignment horizontal="center"/>
    </xf>
    <xf numFmtId="167" fontId="4" fillId="6" borderId="0" xfId="0" applyNumberFormat="1" applyFont="1" applyFill="1" applyBorder="1" applyAlignment="1" applyProtection="1">
      <alignment horizontal="center"/>
      <protection locked="0"/>
    </xf>
    <xf numFmtId="167" fontId="12" fillId="5" borderId="0" xfId="0" applyNumberFormat="1" applyFont="1" applyFill="1" applyBorder="1" applyAlignment="1" applyProtection="1">
      <alignment horizontal="center"/>
      <protection locked="0"/>
    </xf>
    <xf numFmtId="0" fontId="0" fillId="3" borderId="0" xfId="0" applyFill="1" applyAlignment="1">
      <alignment horizontal="center"/>
    </xf>
    <xf numFmtId="165" fontId="4" fillId="4" borderId="0" xfId="2" applyNumberFormat="1" applyFont="1" applyFill="1" applyAlignment="1">
      <alignment horizontal="center"/>
    </xf>
    <xf numFmtId="0" fontId="19" fillId="5" borderId="0" xfId="4" applyFont="1" applyFill="1" applyAlignment="1">
      <alignment horizontal="center"/>
    </xf>
    <xf numFmtId="178" fontId="6" fillId="4" borderId="0" xfId="2" applyNumberFormat="1" applyFont="1" applyFill="1" applyAlignment="1">
      <alignment horizontal="right"/>
    </xf>
    <xf numFmtId="177" fontId="4" fillId="2" borderId="0" xfId="2" applyNumberFormat="1" applyFont="1" applyFill="1" applyAlignment="1">
      <alignment horizontal="right"/>
    </xf>
    <xf numFmtId="177" fontId="12" fillId="5" borderId="0" xfId="2" applyNumberFormat="1" applyFont="1" applyFill="1" applyAlignment="1">
      <alignment horizontal="right"/>
    </xf>
    <xf numFmtId="165" fontId="4" fillId="4" borderId="0" xfId="2" applyNumberFormat="1" applyFont="1" applyFill="1" applyAlignment="1">
      <alignment horizontal="right"/>
    </xf>
    <xf numFmtId="165" fontId="6" fillId="2" borderId="0" xfId="2" applyNumberFormat="1" applyFont="1" applyFill="1" applyAlignment="1">
      <alignment horizontal="right"/>
    </xf>
    <xf numFmtId="9" fontId="4" fillId="2" borderId="0" xfId="3" applyFont="1" applyFill="1" applyAlignment="1">
      <alignment horizontal="right"/>
    </xf>
    <xf numFmtId="170" fontId="4" fillId="2" borderId="0" xfId="4" applyNumberFormat="1" applyFont="1" applyFill="1" applyAlignment="1">
      <alignment horizontal="right"/>
    </xf>
    <xf numFmtId="170" fontId="4" fillId="8" borderId="0" xfId="4" applyNumberFormat="1" applyFont="1" applyFill="1" applyBorder="1" applyAlignment="1">
      <alignment horizontal="center"/>
    </xf>
    <xf numFmtId="170" fontId="4" fillId="8" borderId="4" xfId="4" applyNumberFormat="1" applyFont="1" applyFill="1" applyBorder="1" applyAlignment="1">
      <alignment horizontal="center"/>
    </xf>
    <xf numFmtId="170" fontId="4" fillId="8" borderId="0" xfId="1" applyNumberFormat="1" applyFont="1" applyFill="1" applyBorder="1" applyAlignment="1">
      <alignment horizontal="center"/>
    </xf>
    <xf numFmtId="177" fontId="4" fillId="8" borderId="0" xfId="2" applyNumberFormat="1" applyFont="1" applyFill="1" applyAlignment="1">
      <alignment horizontal="center"/>
    </xf>
    <xf numFmtId="170" fontId="4" fillId="8" borderId="0" xfId="4" applyNumberFormat="1" applyFont="1" applyFill="1" applyAlignment="1">
      <alignment horizontal="center"/>
    </xf>
    <xf numFmtId="164" fontId="12" fillId="5" borderId="0" xfId="4" applyNumberFormat="1" applyFont="1" applyFill="1" applyAlignment="1">
      <alignment horizontal="center"/>
    </xf>
    <xf numFmtId="164" fontId="12" fillId="5" borderId="0" xfId="4" applyNumberFormat="1" applyFont="1" applyFill="1" applyBorder="1" applyAlignment="1">
      <alignment horizontal="center"/>
    </xf>
    <xf numFmtId="0" fontId="12" fillId="5" borderId="4" xfId="4" applyFont="1" applyFill="1" applyBorder="1" applyAlignment="1">
      <alignment horizontal="center"/>
    </xf>
    <xf numFmtId="165" fontId="6" fillId="8" borderId="0" xfId="2" applyNumberFormat="1" applyFont="1" applyFill="1" applyBorder="1" applyAlignment="1">
      <alignment horizontal="center"/>
    </xf>
    <xf numFmtId="170" fontId="6" fillId="2" borderId="0" xfId="4" applyNumberFormat="1" applyFont="1" applyFill="1" applyAlignment="1">
      <alignment horizontal="right"/>
    </xf>
    <xf numFmtId="164" fontId="6" fillId="4" borderId="0" xfId="4" applyNumberFormat="1" applyFont="1" applyFill="1" applyBorder="1" applyAlignment="1">
      <alignment horizontal="center"/>
    </xf>
    <xf numFmtId="164" fontId="6" fillId="4" borderId="4" xfId="4" applyNumberFormat="1" applyFont="1" applyFill="1" applyBorder="1" applyAlignment="1">
      <alignment horizontal="center"/>
    </xf>
    <xf numFmtId="165" fontId="4" fillId="8" borderId="0" xfId="2" applyNumberFormat="1" applyFont="1" applyFill="1" applyBorder="1" applyAlignment="1">
      <alignment horizontal="center"/>
    </xf>
    <xf numFmtId="9" fontId="12" fillId="10" borderId="0" xfId="3" applyFont="1" applyFill="1" applyAlignment="1">
      <alignment horizontal="center"/>
    </xf>
    <xf numFmtId="177" fontId="4" fillId="4" borderId="0" xfId="2" applyNumberFormat="1" applyFont="1" applyFill="1" applyBorder="1" applyAlignment="1"/>
    <xf numFmtId="164" fontId="4" fillId="8" borderId="0" xfId="4" applyNumberFormat="1" applyFont="1" applyFill="1" applyBorder="1" applyAlignment="1">
      <alignment horizontal="center"/>
    </xf>
    <xf numFmtId="170" fontId="4" fillId="4" borderId="0" xfId="1" applyNumberFormat="1" applyFont="1" applyFill="1" applyBorder="1" applyAlignment="1"/>
    <xf numFmtId="170" fontId="4" fillId="3" borderId="0" xfId="1" applyNumberFormat="1" applyFont="1" applyFill="1" applyBorder="1" applyAlignment="1" applyProtection="1">
      <alignment horizontal="center"/>
      <protection locked="0"/>
    </xf>
    <xf numFmtId="170" fontId="4" fillId="3" borderId="4" xfId="1" applyNumberFormat="1" applyFont="1" applyFill="1" applyBorder="1" applyAlignment="1" applyProtection="1">
      <alignment horizontal="center"/>
      <protection locked="0"/>
    </xf>
    <xf numFmtId="9" fontId="4" fillId="3" borderId="0" xfId="3" applyFont="1" applyFill="1" applyBorder="1" applyAlignment="1">
      <alignment horizontal="center"/>
    </xf>
    <xf numFmtId="170" fontId="25" fillId="4" borderId="0" xfId="1" applyNumberFormat="1" applyFont="1" applyFill="1" applyBorder="1" applyAlignment="1"/>
    <xf numFmtId="164" fontId="6" fillId="4" borderId="0" xfId="4" applyNumberFormat="1" applyFont="1" applyFill="1" applyBorder="1" applyAlignment="1"/>
    <xf numFmtId="164" fontId="6" fillId="4" borderId="4" xfId="4" applyNumberFormat="1" applyFont="1" applyFill="1" applyBorder="1" applyAlignment="1"/>
    <xf numFmtId="9" fontId="19" fillId="10" borderId="0" xfId="3" applyFont="1" applyFill="1" applyAlignment="1">
      <alignment horizontal="center"/>
    </xf>
    <xf numFmtId="9" fontId="4" fillId="6" borderId="0" xfId="3" applyFont="1" applyFill="1" applyAlignment="1">
      <alignment horizontal="center"/>
    </xf>
    <xf numFmtId="0" fontId="4" fillId="9" borderId="0" xfId="4" applyFont="1" applyFill="1" applyAlignment="1">
      <alignment horizontal="center"/>
    </xf>
    <xf numFmtId="0" fontId="6" fillId="8" borderId="0" xfId="4" applyFont="1" applyFill="1" applyBorder="1" applyAlignment="1">
      <alignment horizontal="center"/>
    </xf>
    <xf numFmtId="164" fontId="4" fillId="3" borderId="0" xfId="4" applyNumberFormat="1" applyFont="1" applyFill="1" applyBorder="1" applyAlignment="1">
      <alignment horizontal="right"/>
    </xf>
    <xf numFmtId="164" fontId="4" fillId="3" borderId="2" xfId="4" applyNumberFormat="1" applyFont="1" applyFill="1" applyBorder="1" applyAlignment="1">
      <alignment horizontal="right"/>
    </xf>
    <xf numFmtId="164" fontId="4" fillId="3" borderId="0" xfId="4" applyNumberFormat="1" applyFont="1" applyFill="1" applyBorder="1" applyAlignment="1">
      <alignment horizontal="center"/>
    </xf>
    <xf numFmtId="164" fontId="4" fillId="2" borderId="0" xfId="4" applyNumberFormat="1" applyFont="1" applyFill="1" applyAlignment="1">
      <alignment horizontal="center"/>
    </xf>
    <xf numFmtId="0" fontId="19" fillId="5" borderId="0" xfId="4" applyFont="1" applyFill="1" applyBorder="1" applyAlignment="1">
      <alignment horizontal="center"/>
    </xf>
    <xf numFmtId="0" fontId="19" fillId="5" borderId="4" xfId="4" applyFont="1" applyFill="1" applyBorder="1" applyAlignment="1">
      <alignment horizontal="center"/>
    </xf>
    <xf numFmtId="174" fontId="4" fillId="3" borderId="0" xfId="4" applyNumberFormat="1" applyFont="1" applyFill="1" applyAlignment="1">
      <alignment horizontal="center"/>
    </xf>
    <xf numFmtId="164" fontId="4" fillId="3" borderId="2" xfId="4" applyNumberFormat="1" applyFont="1" applyFill="1" applyBorder="1" applyAlignment="1">
      <alignment horizontal="center"/>
    </xf>
    <xf numFmtId="20" fontId="12" fillId="5" borderId="0" xfId="0" applyNumberFormat="1" applyFont="1" applyFill="1" applyBorder="1" applyAlignment="1" applyProtection="1">
      <alignment horizontal="center"/>
      <protection locked="0"/>
    </xf>
    <xf numFmtId="20" fontId="12" fillId="5" borderId="2" xfId="0" applyNumberFormat="1" applyFont="1" applyFill="1" applyBorder="1" applyAlignment="1" applyProtection="1">
      <alignment horizontal="center"/>
      <protection locked="0"/>
    </xf>
    <xf numFmtId="172" fontId="12" fillId="5" borderId="3" xfId="1" applyNumberFormat="1" applyFont="1" applyFill="1" applyBorder="1" applyAlignment="1">
      <alignment horizontal="center"/>
    </xf>
    <xf numFmtId="172" fontId="12" fillId="5" borderId="0" xfId="1" applyNumberFormat="1" applyFont="1" applyFill="1" applyBorder="1" applyAlignment="1">
      <alignment horizontal="center"/>
    </xf>
    <xf numFmtId="0" fontId="19" fillId="5" borderId="0" xfId="4" applyFont="1" applyFill="1" applyAlignment="1">
      <alignment horizontal="right"/>
    </xf>
    <xf numFmtId="0" fontId="19" fillId="5" borderId="2" xfId="4" applyFont="1" applyFill="1" applyBorder="1" applyAlignment="1">
      <alignment horizontal="center"/>
    </xf>
    <xf numFmtId="0" fontId="12" fillId="5" borderId="3" xfId="4" applyFont="1" applyFill="1" applyBorder="1" applyAlignment="1">
      <alignment horizontal="center"/>
    </xf>
    <xf numFmtId="0" fontId="12" fillId="5" borderId="0" xfId="4" applyFont="1" applyFill="1" applyBorder="1" applyAlignment="1">
      <alignment horizontal="center"/>
    </xf>
    <xf numFmtId="0" fontId="22" fillId="5" borderId="3" xfId="4" applyFont="1" applyFill="1" applyBorder="1" applyAlignment="1">
      <alignment horizontal="center"/>
    </xf>
    <xf numFmtId="0" fontId="22" fillId="5" borderId="0" xfId="4" applyFont="1" applyFill="1" applyBorder="1" applyAlignment="1">
      <alignment horizontal="center"/>
    </xf>
    <xf numFmtId="165" fontId="12" fillId="5" borderId="0" xfId="5" applyNumberFormat="1" applyFont="1" applyFill="1" applyBorder="1" applyAlignment="1">
      <alignment horizontal="center"/>
    </xf>
    <xf numFmtId="165" fontId="4" fillId="4" borderId="0" xfId="5" applyNumberFormat="1" applyFont="1" applyFill="1" applyBorder="1" applyAlignment="1" applyProtection="1">
      <alignment horizontal="center"/>
      <protection locked="0"/>
    </xf>
    <xf numFmtId="165" fontId="4" fillId="6" borderId="0" xfId="5" applyNumberFormat="1" applyFont="1" applyFill="1" applyBorder="1" applyAlignment="1" applyProtection="1">
      <alignment horizontal="center"/>
      <protection locked="0"/>
    </xf>
    <xf numFmtId="164" fontId="4" fillId="2" borderId="0" xfId="5" applyFont="1" applyFill="1" applyBorder="1" applyAlignment="1">
      <alignment horizontal="left"/>
    </xf>
    <xf numFmtId="164" fontId="14" fillId="4" borderId="0" xfId="4" applyNumberFormat="1" applyFont="1" applyFill="1" applyBorder="1" applyAlignment="1">
      <alignment horizontal="center"/>
    </xf>
    <xf numFmtId="0" fontId="6" fillId="4" borderId="0" xfId="4" applyFont="1" applyFill="1" applyBorder="1" applyAlignment="1">
      <alignment horizontal="center"/>
    </xf>
  </cellXfs>
  <cellStyles count="8">
    <cellStyle name="Hyperlink" xfId="6" builtinId="8"/>
    <cellStyle name="Komma" xfId="1" builtinId="3"/>
    <cellStyle name="Komma 2" xfId="7"/>
    <cellStyle name="Prozent" xfId="3" builtinId="5"/>
    <cellStyle name="Standard" xfId="0" builtinId="0"/>
    <cellStyle name="Standard 2" xfId="4"/>
    <cellStyle name="Währung" xfId="2" builtinId="4"/>
    <cellStyle name="Währung 2" xfId="5"/>
  </cellStyles>
  <dxfs count="49">
    <dxf>
      <font>
        <color theme="0"/>
      </font>
    </dxf>
    <dxf>
      <font>
        <color theme="0" tint="-0.34998626667073579"/>
      </font>
    </dxf>
    <dxf>
      <font>
        <color theme="0"/>
      </font>
    </dxf>
    <dxf>
      <font>
        <color theme="0"/>
      </font>
      <fill>
        <patternFill>
          <bgColor rgb="FFFF0000"/>
        </patternFill>
      </fill>
    </dxf>
    <dxf>
      <font>
        <color theme="0"/>
      </font>
    </dxf>
    <dxf>
      <font>
        <color theme="0" tint="-0.34998626667073579"/>
      </font>
    </dxf>
    <dxf>
      <font>
        <color theme="0"/>
      </font>
    </dxf>
    <dxf>
      <font>
        <color theme="0" tint="-0.34998626667073579"/>
      </font>
    </dxf>
    <dxf>
      <font>
        <color theme="0" tint="-0.34998626667073579"/>
      </font>
    </dxf>
    <dxf>
      <font>
        <color theme="0"/>
      </font>
      <fill>
        <patternFill>
          <bgColor rgb="FFFF0000"/>
        </patternFill>
      </fill>
    </dxf>
    <dxf>
      <font>
        <color theme="0"/>
      </font>
      <fill>
        <patternFill>
          <bgColor rgb="FFFF0000"/>
        </patternFill>
      </fill>
    </dxf>
    <dxf>
      <font>
        <color theme="0" tint="-0.34998626667073579"/>
      </font>
    </dxf>
    <dxf>
      <font>
        <color theme="0"/>
      </font>
    </dxf>
    <dxf>
      <font>
        <color theme="0" tint="-0.34998626667073579"/>
      </font>
    </dxf>
    <dxf>
      <font>
        <color theme="0"/>
      </font>
    </dxf>
    <dxf>
      <font>
        <color theme="0"/>
      </font>
    </dxf>
    <dxf>
      <font>
        <color theme="0" tint="-0.34998626667073579"/>
      </font>
    </dxf>
    <dxf>
      <font>
        <color theme="0" tint="-0.34998626667073579"/>
      </font>
    </dxf>
    <dxf>
      <font>
        <color rgb="FF00608A"/>
      </font>
    </dxf>
    <dxf>
      <font>
        <b val="0"/>
        <i val="0"/>
        <color theme="0"/>
      </font>
      <fill>
        <patternFill>
          <bgColor rgb="FFFF0000"/>
        </patternFill>
      </fill>
    </dxf>
    <dxf>
      <fill>
        <patternFill>
          <bgColor rgb="FF92D050"/>
        </patternFill>
      </fill>
    </dxf>
    <dxf>
      <fill>
        <patternFill>
          <bgColor rgb="FFFFC000"/>
        </patternFill>
      </fill>
    </dxf>
    <dxf>
      <font>
        <color auto="1"/>
      </font>
      <fill>
        <patternFill>
          <bgColor rgb="FFFFC000"/>
        </patternFill>
      </fill>
    </dxf>
    <dxf>
      <font>
        <color auto="1"/>
      </font>
      <fill>
        <patternFill>
          <bgColor rgb="FFFFC000"/>
        </patternFill>
      </fill>
    </dxf>
    <dxf>
      <font>
        <b val="0"/>
        <i val="0"/>
        <color auto="1"/>
      </font>
      <fill>
        <patternFill>
          <bgColor rgb="FFFFC000"/>
        </patternFill>
      </fill>
    </dxf>
    <dxf>
      <font>
        <color theme="0" tint="-0.34998626667073579"/>
      </font>
    </dxf>
    <dxf>
      <font>
        <color theme="0"/>
      </font>
    </dxf>
    <dxf>
      <font>
        <color theme="0" tint="-0.34998626667073579"/>
      </font>
    </dxf>
    <dxf>
      <font>
        <color theme="0" tint="-0.34998626667073579"/>
      </font>
    </dxf>
    <dxf>
      <font>
        <color theme="0"/>
      </font>
    </dxf>
    <dxf>
      <font>
        <b val="0"/>
        <i val="0"/>
        <color theme="0"/>
      </font>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b/>
        <i val="0"/>
        <color auto="1"/>
      </font>
      <fill>
        <patternFill>
          <bgColor theme="0"/>
        </patternFill>
      </fill>
    </dxf>
    <dxf>
      <font>
        <color rgb="FFFF0000"/>
      </font>
    </dxf>
    <dxf>
      <font>
        <color rgb="FFFF0000"/>
      </font>
    </dxf>
    <dxf>
      <font>
        <color rgb="FFFF0000"/>
      </font>
    </dxf>
    <dxf>
      <font>
        <color rgb="FFFF0000"/>
      </font>
    </dxf>
    <dxf>
      <font>
        <color rgb="FFFF0000"/>
      </font>
    </dxf>
    <dxf>
      <font>
        <color rgb="FFFF0000"/>
      </font>
    </dxf>
    <dxf>
      <font>
        <b/>
        <i val="0"/>
        <color auto="1"/>
      </font>
      <fill>
        <patternFill>
          <bgColor theme="0"/>
        </patternFill>
      </fill>
    </dxf>
    <dxf>
      <font>
        <b/>
        <i val="0"/>
        <color auto="1"/>
      </font>
      <fill>
        <patternFill>
          <bgColor theme="0"/>
        </patternFill>
      </fill>
    </dxf>
    <dxf>
      <font>
        <color rgb="FF00608A"/>
      </font>
    </dxf>
    <dxf>
      <font>
        <color theme="0"/>
      </font>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127000</xdr:colOff>
      <xdr:row>15</xdr:row>
      <xdr:rowOff>31750</xdr:rowOff>
    </xdr:from>
    <xdr:to>
      <xdr:col>10</xdr:col>
      <xdr:colOff>57150</xdr:colOff>
      <xdr:row>71</xdr:row>
      <xdr:rowOff>25400</xdr:rowOff>
    </xdr:to>
    <xdr:sp macro="" textlink="">
      <xdr:nvSpPr>
        <xdr:cNvPr id="2" name="Rectangle 1">
          <a:extLst>
            <a:ext uri="{FF2B5EF4-FFF2-40B4-BE49-F238E27FC236}">
              <a16:creationId xmlns="" xmlns:a16="http://schemas.microsoft.com/office/drawing/2014/main" id="{374926A2-B270-4D83-A6E4-CEF43A32291F}"/>
            </a:ext>
          </a:extLst>
        </xdr:cNvPr>
        <xdr:cNvSpPr>
          <a:spLocks noChangeArrowheads="1"/>
        </xdr:cNvSpPr>
      </xdr:nvSpPr>
      <xdr:spPr bwMode="auto">
        <a:xfrm>
          <a:off x="127000" y="2439670"/>
          <a:ext cx="4601210" cy="274447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de-DE"/>
        </a:p>
      </xdr:txBody>
    </xdr:sp>
    <xdr:clientData/>
  </xdr:twoCellAnchor>
  <xdr:twoCellAnchor>
    <xdr:from>
      <xdr:col>0</xdr:col>
      <xdr:colOff>146050</xdr:colOff>
      <xdr:row>291</xdr:row>
      <xdr:rowOff>114300</xdr:rowOff>
    </xdr:from>
    <xdr:to>
      <xdr:col>11</xdr:col>
      <xdr:colOff>57150</xdr:colOff>
      <xdr:row>311</xdr:row>
      <xdr:rowOff>38100</xdr:rowOff>
    </xdr:to>
    <xdr:sp macro="" textlink="">
      <xdr:nvSpPr>
        <xdr:cNvPr id="3" name="Rectangle 1">
          <a:extLst>
            <a:ext uri="{FF2B5EF4-FFF2-40B4-BE49-F238E27FC236}">
              <a16:creationId xmlns="" xmlns:a16="http://schemas.microsoft.com/office/drawing/2014/main" id="{DF85AF94-0412-4254-9AFC-37AA9F7C9668}"/>
            </a:ext>
          </a:extLst>
        </xdr:cNvPr>
        <xdr:cNvSpPr>
          <a:spLocks noChangeArrowheads="1"/>
        </xdr:cNvSpPr>
      </xdr:nvSpPr>
      <xdr:spPr bwMode="auto">
        <a:xfrm>
          <a:off x="146050" y="37726620"/>
          <a:ext cx="5077460" cy="288036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127000</xdr:colOff>
      <xdr:row>78</xdr:row>
      <xdr:rowOff>101600</xdr:rowOff>
    </xdr:from>
    <xdr:to>
      <xdr:col>22</xdr:col>
      <xdr:colOff>57150</xdr:colOff>
      <xdr:row>87</xdr:row>
      <xdr:rowOff>25400</xdr:rowOff>
    </xdr:to>
    <xdr:sp macro="" textlink="">
      <xdr:nvSpPr>
        <xdr:cNvPr id="4" name="Rectangle 1">
          <a:extLst>
            <a:ext uri="{FF2B5EF4-FFF2-40B4-BE49-F238E27FC236}">
              <a16:creationId xmlns="" xmlns:a16="http://schemas.microsoft.com/office/drawing/2014/main" id="{E4A4EA0E-CEF3-48A0-9D97-667C9389230A}"/>
            </a:ext>
          </a:extLst>
        </xdr:cNvPr>
        <xdr:cNvSpPr>
          <a:spLocks noChangeArrowheads="1"/>
        </xdr:cNvSpPr>
      </xdr:nvSpPr>
      <xdr:spPr bwMode="auto">
        <a:xfrm>
          <a:off x="127000" y="6487160"/>
          <a:ext cx="10331450" cy="117348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419100</xdr:colOff>
      <xdr:row>88</xdr:row>
      <xdr:rowOff>114300</xdr:rowOff>
    </xdr:from>
    <xdr:to>
      <xdr:col>19</xdr:col>
      <xdr:colOff>12700</xdr:colOff>
      <xdr:row>100</xdr:row>
      <xdr:rowOff>19050</xdr:rowOff>
    </xdr:to>
    <xdr:sp macro="" textlink="">
      <xdr:nvSpPr>
        <xdr:cNvPr id="5" name="Rectangle 1">
          <a:extLst>
            <a:ext uri="{FF2B5EF4-FFF2-40B4-BE49-F238E27FC236}">
              <a16:creationId xmlns="" xmlns:a16="http://schemas.microsoft.com/office/drawing/2014/main" id="{5A864556-274F-4051-9557-E5A306B27A2B}"/>
            </a:ext>
          </a:extLst>
        </xdr:cNvPr>
        <xdr:cNvSpPr>
          <a:spLocks noChangeArrowheads="1"/>
        </xdr:cNvSpPr>
      </xdr:nvSpPr>
      <xdr:spPr bwMode="auto">
        <a:xfrm>
          <a:off x="3177540" y="7917180"/>
          <a:ext cx="5842000" cy="181737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120650</xdr:colOff>
      <xdr:row>88</xdr:row>
      <xdr:rowOff>101600</xdr:rowOff>
    </xdr:from>
    <xdr:to>
      <xdr:col>6</xdr:col>
      <xdr:colOff>57150</xdr:colOff>
      <xdr:row>100</xdr:row>
      <xdr:rowOff>38100</xdr:rowOff>
    </xdr:to>
    <xdr:sp macro="" textlink="">
      <xdr:nvSpPr>
        <xdr:cNvPr id="6" name="Rectangle 1">
          <a:extLst>
            <a:ext uri="{FF2B5EF4-FFF2-40B4-BE49-F238E27FC236}">
              <a16:creationId xmlns="" xmlns:a16="http://schemas.microsoft.com/office/drawing/2014/main" id="{B3A515C5-B28A-4791-ABF9-5F0478C80816}"/>
            </a:ext>
          </a:extLst>
        </xdr:cNvPr>
        <xdr:cNvSpPr>
          <a:spLocks noChangeArrowheads="1"/>
        </xdr:cNvSpPr>
      </xdr:nvSpPr>
      <xdr:spPr bwMode="auto">
        <a:xfrm>
          <a:off x="120650" y="7904480"/>
          <a:ext cx="2694940" cy="184912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127000</xdr:colOff>
      <xdr:row>106</xdr:row>
      <xdr:rowOff>120650</xdr:rowOff>
    </xdr:from>
    <xdr:to>
      <xdr:col>22</xdr:col>
      <xdr:colOff>50800</xdr:colOff>
      <xdr:row>154</xdr:row>
      <xdr:rowOff>57150</xdr:rowOff>
    </xdr:to>
    <xdr:sp macro="" textlink="">
      <xdr:nvSpPr>
        <xdr:cNvPr id="7" name="Rectangle 1">
          <a:extLst>
            <a:ext uri="{FF2B5EF4-FFF2-40B4-BE49-F238E27FC236}">
              <a16:creationId xmlns="" xmlns:a16="http://schemas.microsoft.com/office/drawing/2014/main" id="{105535BD-8A18-4153-A6A5-A8A5885DB481}"/>
            </a:ext>
          </a:extLst>
        </xdr:cNvPr>
        <xdr:cNvSpPr>
          <a:spLocks noChangeArrowheads="1"/>
        </xdr:cNvSpPr>
      </xdr:nvSpPr>
      <xdr:spPr bwMode="auto">
        <a:xfrm>
          <a:off x="127000" y="10895330"/>
          <a:ext cx="10325100" cy="694690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844550</xdr:colOff>
      <xdr:row>112</xdr:row>
      <xdr:rowOff>0</xdr:rowOff>
    </xdr:from>
    <xdr:to>
      <xdr:col>29</xdr:col>
      <xdr:colOff>31750</xdr:colOff>
      <xdr:row>122</xdr:row>
      <xdr:rowOff>19050</xdr:rowOff>
    </xdr:to>
    <xdr:sp macro="" textlink="">
      <xdr:nvSpPr>
        <xdr:cNvPr id="8" name="Rectangle 1">
          <a:extLst>
            <a:ext uri="{FF2B5EF4-FFF2-40B4-BE49-F238E27FC236}">
              <a16:creationId xmlns="" xmlns:a16="http://schemas.microsoft.com/office/drawing/2014/main" id="{81991BB5-8646-4222-A395-D737163A2352}"/>
            </a:ext>
          </a:extLst>
        </xdr:cNvPr>
        <xdr:cNvSpPr>
          <a:spLocks noChangeArrowheads="1"/>
        </xdr:cNvSpPr>
      </xdr:nvSpPr>
      <xdr:spPr bwMode="auto">
        <a:xfrm>
          <a:off x="10864850" y="11681460"/>
          <a:ext cx="3058160" cy="145161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831850</xdr:colOff>
      <xdr:row>126</xdr:row>
      <xdr:rowOff>6350</xdr:rowOff>
    </xdr:from>
    <xdr:to>
      <xdr:col>29</xdr:col>
      <xdr:colOff>31750</xdr:colOff>
      <xdr:row>136</xdr:row>
      <xdr:rowOff>0</xdr:rowOff>
    </xdr:to>
    <xdr:sp macro="" textlink="">
      <xdr:nvSpPr>
        <xdr:cNvPr id="9" name="Rectangle 1">
          <a:extLst>
            <a:ext uri="{FF2B5EF4-FFF2-40B4-BE49-F238E27FC236}">
              <a16:creationId xmlns="" xmlns:a16="http://schemas.microsoft.com/office/drawing/2014/main" id="{CEEB5F24-0466-4C6F-945A-5183E990003F}"/>
            </a:ext>
          </a:extLst>
        </xdr:cNvPr>
        <xdr:cNvSpPr>
          <a:spLocks noChangeArrowheads="1"/>
        </xdr:cNvSpPr>
      </xdr:nvSpPr>
      <xdr:spPr bwMode="auto">
        <a:xfrm>
          <a:off x="10867390" y="13669010"/>
          <a:ext cx="3055620" cy="142621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844550</xdr:colOff>
      <xdr:row>139</xdr:row>
      <xdr:rowOff>152400</xdr:rowOff>
    </xdr:from>
    <xdr:to>
      <xdr:col>29</xdr:col>
      <xdr:colOff>19050</xdr:colOff>
      <xdr:row>150</xdr:row>
      <xdr:rowOff>19050</xdr:rowOff>
    </xdr:to>
    <xdr:sp macro="" textlink="">
      <xdr:nvSpPr>
        <xdr:cNvPr id="10" name="Rectangle 1">
          <a:extLst>
            <a:ext uri="{FF2B5EF4-FFF2-40B4-BE49-F238E27FC236}">
              <a16:creationId xmlns="" xmlns:a16="http://schemas.microsoft.com/office/drawing/2014/main" id="{B2906FBB-2B2E-4E0C-9633-78DB020F8D9C}"/>
            </a:ext>
          </a:extLst>
        </xdr:cNvPr>
        <xdr:cNvSpPr>
          <a:spLocks noChangeArrowheads="1"/>
        </xdr:cNvSpPr>
      </xdr:nvSpPr>
      <xdr:spPr bwMode="auto">
        <a:xfrm>
          <a:off x="10864850" y="15628620"/>
          <a:ext cx="3045460" cy="146685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250956</xdr:colOff>
      <xdr:row>118</xdr:row>
      <xdr:rowOff>97647</xdr:rowOff>
    </xdr:from>
    <xdr:to>
      <xdr:col>22</xdr:col>
      <xdr:colOff>475820</xdr:colOff>
      <xdr:row>118</xdr:row>
      <xdr:rowOff>97647</xdr:rowOff>
    </xdr:to>
    <xdr:cxnSp macro="">
      <xdr:nvCxnSpPr>
        <xdr:cNvPr id="11" name="Gerade Verbindung mit Pfeil 10">
          <a:extLst>
            <a:ext uri="{FF2B5EF4-FFF2-40B4-BE49-F238E27FC236}">
              <a16:creationId xmlns="" xmlns:a16="http://schemas.microsoft.com/office/drawing/2014/main" id="{F8A4F456-9CB3-4E47-9A5A-BA3CE777E2AE}"/>
            </a:ext>
          </a:extLst>
        </xdr:cNvPr>
        <xdr:cNvCxnSpPr/>
      </xdr:nvCxnSpPr>
      <xdr:spPr>
        <a:xfrm flipH="1">
          <a:off x="10652256" y="12663027"/>
          <a:ext cx="217244"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229923</xdr:colOff>
      <xdr:row>132</xdr:row>
      <xdr:rowOff>108778</xdr:rowOff>
    </xdr:from>
    <xdr:to>
      <xdr:col>22</xdr:col>
      <xdr:colOff>473821</xdr:colOff>
      <xdr:row>132</xdr:row>
      <xdr:rowOff>108778</xdr:rowOff>
    </xdr:to>
    <xdr:cxnSp macro="">
      <xdr:nvCxnSpPr>
        <xdr:cNvPr id="12" name="Gerade Verbindung mit Pfeil 11">
          <a:extLst>
            <a:ext uri="{FF2B5EF4-FFF2-40B4-BE49-F238E27FC236}">
              <a16:creationId xmlns="" xmlns:a16="http://schemas.microsoft.com/office/drawing/2014/main" id="{79E3312A-A101-46CA-8831-BD0DA232A2E3}"/>
            </a:ext>
          </a:extLst>
        </xdr:cNvPr>
        <xdr:cNvCxnSpPr/>
      </xdr:nvCxnSpPr>
      <xdr:spPr>
        <a:xfrm flipH="1">
          <a:off x="10631223" y="14655358"/>
          <a:ext cx="236278"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196983</xdr:colOff>
      <xdr:row>146</xdr:row>
      <xdr:rowOff>59282</xdr:rowOff>
    </xdr:from>
    <xdr:to>
      <xdr:col>23</xdr:col>
      <xdr:colOff>8889</xdr:colOff>
      <xdr:row>146</xdr:row>
      <xdr:rowOff>59282</xdr:rowOff>
    </xdr:to>
    <xdr:cxnSp macro="">
      <xdr:nvCxnSpPr>
        <xdr:cNvPr id="13" name="Gerade Verbindung mit Pfeil 12">
          <a:extLst>
            <a:ext uri="{FF2B5EF4-FFF2-40B4-BE49-F238E27FC236}">
              <a16:creationId xmlns="" xmlns:a16="http://schemas.microsoft.com/office/drawing/2014/main" id="{13A4E61B-6E7F-4C26-A0B1-56E689FC9632}"/>
            </a:ext>
          </a:extLst>
        </xdr:cNvPr>
        <xdr:cNvCxnSpPr/>
      </xdr:nvCxnSpPr>
      <xdr:spPr>
        <a:xfrm flipH="1">
          <a:off x="10598283" y="16587062"/>
          <a:ext cx="276726"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450850</xdr:colOff>
      <xdr:row>158</xdr:row>
      <xdr:rowOff>133350</xdr:rowOff>
    </xdr:from>
    <xdr:to>
      <xdr:col>19</xdr:col>
      <xdr:colOff>31750</xdr:colOff>
      <xdr:row>174</xdr:row>
      <xdr:rowOff>6350</xdr:rowOff>
    </xdr:to>
    <xdr:sp macro="" textlink="">
      <xdr:nvSpPr>
        <xdr:cNvPr id="14" name="Rectangle 1">
          <a:extLst>
            <a:ext uri="{FF2B5EF4-FFF2-40B4-BE49-F238E27FC236}">
              <a16:creationId xmlns="" xmlns:a16="http://schemas.microsoft.com/office/drawing/2014/main" id="{BF389116-A16F-47E3-A56C-088FDB3F353B}"/>
            </a:ext>
          </a:extLst>
        </xdr:cNvPr>
        <xdr:cNvSpPr>
          <a:spLocks noChangeArrowheads="1"/>
        </xdr:cNvSpPr>
      </xdr:nvSpPr>
      <xdr:spPr bwMode="auto">
        <a:xfrm>
          <a:off x="4138930" y="18528030"/>
          <a:ext cx="4899660" cy="198374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76200</xdr:colOff>
      <xdr:row>191</xdr:row>
      <xdr:rowOff>120650</xdr:rowOff>
    </xdr:from>
    <xdr:to>
      <xdr:col>13</xdr:col>
      <xdr:colOff>12700</xdr:colOff>
      <xdr:row>199</xdr:row>
      <xdr:rowOff>38100</xdr:rowOff>
    </xdr:to>
    <xdr:sp macro="" textlink="">
      <xdr:nvSpPr>
        <xdr:cNvPr id="15" name="Rectangle 1">
          <a:extLst>
            <a:ext uri="{FF2B5EF4-FFF2-40B4-BE49-F238E27FC236}">
              <a16:creationId xmlns="" xmlns:a16="http://schemas.microsoft.com/office/drawing/2014/main" id="{2FFC3FCD-1701-4F4D-ADFB-D1B3F6C4AA69}"/>
            </a:ext>
          </a:extLst>
        </xdr:cNvPr>
        <xdr:cNvSpPr>
          <a:spLocks noChangeArrowheads="1"/>
        </xdr:cNvSpPr>
      </xdr:nvSpPr>
      <xdr:spPr bwMode="auto">
        <a:xfrm>
          <a:off x="251460" y="23384510"/>
          <a:ext cx="5910580" cy="122047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425450</xdr:colOff>
      <xdr:row>200</xdr:row>
      <xdr:rowOff>38100</xdr:rowOff>
    </xdr:from>
    <xdr:to>
      <xdr:col>30</xdr:col>
      <xdr:colOff>38100</xdr:colOff>
      <xdr:row>209</xdr:row>
      <xdr:rowOff>38100</xdr:rowOff>
    </xdr:to>
    <xdr:sp macro="" textlink="">
      <xdr:nvSpPr>
        <xdr:cNvPr id="16" name="Rectangle 1">
          <a:extLst>
            <a:ext uri="{FF2B5EF4-FFF2-40B4-BE49-F238E27FC236}">
              <a16:creationId xmlns="" xmlns:a16="http://schemas.microsoft.com/office/drawing/2014/main" id="{6C39BEA4-A0A5-47AF-A927-7A346293AB22}"/>
            </a:ext>
          </a:extLst>
        </xdr:cNvPr>
        <xdr:cNvSpPr>
          <a:spLocks noChangeArrowheads="1"/>
        </xdr:cNvSpPr>
      </xdr:nvSpPr>
      <xdr:spPr bwMode="auto">
        <a:xfrm>
          <a:off x="10361930" y="24772620"/>
          <a:ext cx="4131310" cy="153924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69850</xdr:colOff>
      <xdr:row>200</xdr:row>
      <xdr:rowOff>50800</xdr:rowOff>
    </xdr:from>
    <xdr:to>
      <xdr:col>12</xdr:col>
      <xdr:colOff>514350</xdr:colOff>
      <xdr:row>208</xdr:row>
      <xdr:rowOff>38100</xdr:rowOff>
    </xdr:to>
    <xdr:sp macro="" textlink="">
      <xdr:nvSpPr>
        <xdr:cNvPr id="17" name="Rectangle 1">
          <a:extLst>
            <a:ext uri="{FF2B5EF4-FFF2-40B4-BE49-F238E27FC236}">
              <a16:creationId xmlns="" xmlns:a16="http://schemas.microsoft.com/office/drawing/2014/main" id="{83857EA8-1DDD-49FA-AC31-907FDBFA7B00}"/>
            </a:ext>
          </a:extLst>
        </xdr:cNvPr>
        <xdr:cNvSpPr>
          <a:spLocks noChangeArrowheads="1"/>
        </xdr:cNvSpPr>
      </xdr:nvSpPr>
      <xdr:spPr bwMode="auto">
        <a:xfrm>
          <a:off x="245110" y="24785320"/>
          <a:ext cx="5900420" cy="134366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419100</xdr:colOff>
      <xdr:row>200</xdr:row>
      <xdr:rowOff>50800</xdr:rowOff>
    </xdr:from>
    <xdr:to>
      <xdr:col>21</xdr:col>
      <xdr:colOff>38100</xdr:colOff>
      <xdr:row>209</xdr:row>
      <xdr:rowOff>25400</xdr:rowOff>
    </xdr:to>
    <xdr:sp macro="" textlink="">
      <xdr:nvSpPr>
        <xdr:cNvPr id="18" name="Rectangle 1">
          <a:extLst>
            <a:ext uri="{FF2B5EF4-FFF2-40B4-BE49-F238E27FC236}">
              <a16:creationId xmlns="" xmlns:a16="http://schemas.microsoft.com/office/drawing/2014/main" id="{2162FB9B-759B-4AF8-8D61-EAC218A130DC}"/>
            </a:ext>
          </a:extLst>
        </xdr:cNvPr>
        <xdr:cNvSpPr>
          <a:spLocks noChangeArrowheads="1"/>
        </xdr:cNvSpPr>
      </xdr:nvSpPr>
      <xdr:spPr bwMode="auto">
        <a:xfrm>
          <a:off x="6568440" y="24785320"/>
          <a:ext cx="3406140" cy="151384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220</xdr:row>
      <xdr:rowOff>95250</xdr:rowOff>
    </xdr:from>
    <xdr:to>
      <xdr:col>30</xdr:col>
      <xdr:colOff>38100</xdr:colOff>
      <xdr:row>261</xdr:row>
      <xdr:rowOff>57150</xdr:rowOff>
    </xdr:to>
    <xdr:sp macro="" textlink="">
      <xdr:nvSpPr>
        <xdr:cNvPr id="19" name="Rectangle 1">
          <a:extLst>
            <a:ext uri="{FF2B5EF4-FFF2-40B4-BE49-F238E27FC236}">
              <a16:creationId xmlns="" xmlns:a16="http://schemas.microsoft.com/office/drawing/2014/main" id="{8A12449E-E9F2-45C5-BBB7-A1D16AA272D6}"/>
            </a:ext>
          </a:extLst>
        </xdr:cNvPr>
        <xdr:cNvSpPr>
          <a:spLocks noChangeArrowheads="1"/>
        </xdr:cNvSpPr>
      </xdr:nvSpPr>
      <xdr:spPr bwMode="auto">
        <a:xfrm>
          <a:off x="139700" y="28281630"/>
          <a:ext cx="14353540" cy="5669280"/>
        </a:xfrm>
        <a:prstGeom prst="rect">
          <a:avLst/>
        </a:prstGeom>
        <a:noFill/>
        <a:ln w="9525" algn="ctr">
          <a:solidFill>
            <a:srgbClr xmlns:mc="http://schemas.openxmlformats.org/markup-compatibility/2006" xmlns:a14="http://schemas.microsoft.com/office/drawing/2010/main" val="969696" mc:Ignorable="a14" a14:legacySpreadsheetColorIndex="55"/>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C0C0C0" mc:Ignorable="a14" a14:legacySpreadsheetColorIndex="22">
                  <a:alpha val="10196"/>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C321"/>
  <sheetViews>
    <sheetView tabSelected="1" topLeftCell="B301" zoomScale="90" zoomScaleNormal="90" workbookViewId="0">
      <selection activeCell="F40" sqref="F40"/>
    </sheetView>
  </sheetViews>
  <sheetFormatPr baseColWidth="10" defaultColWidth="11.44140625" defaultRowHeight="13.2" outlineLevelRow="2" x14ac:dyDescent="0.25"/>
  <cols>
    <col min="1" max="1" width="2.5546875" style="4" customWidth="1"/>
    <col min="2" max="2" width="1.5546875" style="4" customWidth="1"/>
    <col min="3" max="3" width="5.44140625" style="4" customWidth="1"/>
    <col min="4" max="4" width="12" style="4" customWidth="1"/>
    <col min="5" max="5" width="9.44140625" style="4" customWidth="1"/>
    <col min="6" max="6" width="9.21875" style="4" customWidth="1"/>
    <col min="7" max="9" width="6.77734375" style="4" customWidth="1"/>
    <col min="10" max="10" width="7.5546875" style="4" customWidth="1"/>
    <col min="11" max="11" width="7.21875" style="4" customWidth="1"/>
    <col min="12" max="12" width="6.77734375" style="4" customWidth="1"/>
    <col min="13" max="13" width="7.5546875" style="4" customWidth="1"/>
    <col min="14" max="15" width="6.77734375" style="4" customWidth="1"/>
    <col min="16" max="16" width="7.77734375" style="4" customWidth="1"/>
    <col min="17" max="27" width="6.77734375" style="4" customWidth="1"/>
    <col min="28" max="28" width="8.21875" style="4" customWidth="1"/>
    <col min="29" max="29" width="8.77734375" style="4" customWidth="1"/>
    <col min="30" max="30" width="8.21875" style="4" bestFit="1" customWidth="1"/>
    <col min="31" max="31" width="6.77734375" style="4" customWidth="1"/>
    <col min="32" max="16384" width="11.44140625" style="4"/>
  </cols>
  <sheetData>
    <row r="2" spans="2:31" ht="20.399999999999999" x14ac:dyDescent="0.35">
      <c r="B2" s="1" t="s">
        <v>0</v>
      </c>
      <c r="C2" s="2"/>
      <c r="D2" s="3"/>
      <c r="E2" s="3"/>
      <c r="F2" s="3"/>
      <c r="G2" s="3"/>
      <c r="H2" s="3"/>
      <c r="I2" s="3"/>
      <c r="J2" s="3"/>
      <c r="K2" s="3"/>
      <c r="L2" s="3"/>
      <c r="M2" s="3"/>
      <c r="N2" s="3"/>
    </row>
    <row r="4" spans="2:31" x14ac:dyDescent="0.25">
      <c r="B4" s="4" t="s">
        <v>1</v>
      </c>
    </row>
    <row r="5" spans="2:31" x14ac:dyDescent="0.25">
      <c r="B5" s="4" t="s">
        <v>2</v>
      </c>
      <c r="D5" s="5" t="s">
        <v>3</v>
      </c>
      <c r="E5" s="5"/>
      <c r="F5" s="5"/>
      <c r="G5" s="5"/>
      <c r="H5" s="5"/>
      <c r="I5" s="5"/>
      <c r="J5" s="6"/>
      <c r="L5" s="7"/>
      <c r="M5" s="7"/>
      <c r="N5" s="7"/>
      <c r="O5" s="7"/>
      <c r="P5" s="7"/>
      <c r="Q5" s="7"/>
      <c r="R5" s="7"/>
      <c r="S5" s="7"/>
    </row>
    <row r="7" spans="2:31" x14ac:dyDescent="0.25">
      <c r="B7" s="8" t="s">
        <v>4</v>
      </c>
      <c r="C7" s="9"/>
      <c r="D7" s="10"/>
      <c r="E7" s="10"/>
      <c r="F7" s="10"/>
      <c r="G7" s="10"/>
      <c r="H7" s="10"/>
      <c r="I7" s="10"/>
      <c r="J7" s="10"/>
    </row>
    <row r="9" spans="2:31" ht="4.5" customHeight="1" x14ac:dyDescent="0.25"/>
    <row r="10" spans="2:31" x14ac:dyDescent="0.25">
      <c r="B10" s="11"/>
      <c r="C10" s="11"/>
      <c r="D10" s="12"/>
      <c r="E10" s="12"/>
      <c r="F10" s="12"/>
      <c r="G10" s="12"/>
      <c r="H10" s="12"/>
      <c r="I10" s="12"/>
      <c r="J10" s="12"/>
      <c r="K10" s="12"/>
      <c r="L10" s="12"/>
      <c r="M10" s="12"/>
      <c r="N10" s="12"/>
      <c r="O10" s="12"/>
      <c r="P10" s="12"/>
      <c r="Q10" s="12"/>
      <c r="R10" s="12"/>
      <c r="S10" s="12"/>
      <c r="T10" s="12"/>
      <c r="U10" s="12"/>
      <c r="V10" s="12"/>
      <c r="W10" s="12"/>
      <c r="X10" s="12"/>
      <c r="Y10" s="12"/>
      <c r="Z10" s="12"/>
    </row>
    <row r="11" spans="2:31" ht="17.399999999999999" x14ac:dyDescent="0.3">
      <c r="B11" s="13" t="s">
        <v>5</v>
      </c>
      <c r="C11" s="13"/>
      <c r="D11" s="12"/>
      <c r="E11" s="12"/>
      <c r="F11" s="12"/>
      <c r="G11" s="12"/>
      <c r="H11" s="12"/>
      <c r="I11" s="12"/>
      <c r="J11" s="12"/>
      <c r="K11" s="12"/>
      <c r="L11" s="12"/>
      <c r="M11" s="12"/>
      <c r="N11" s="12"/>
      <c r="O11" s="12"/>
      <c r="P11" s="12"/>
      <c r="Q11" s="12"/>
      <c r="R11" s="12"/>
      <c r="S11" s="12"/>
      <c r="T11" s="12"/>
      <c r="U11" s="12"/>
      <c r="V11" s="12"/>
      <c r="W11" s="12"/>
      <c r="X11" s="12"/>
      <c r="Y11" s="12"/>
      <c r="Z11" s="12"/>
    </row>
    <row r="12" spans="2:31" ht="3" customHeight="1" x14ac:dyDescent="0.3">
      <c r="B12" s="13"/>
      <c r="C12" s="13"/>
      <c r="D12" s="12"/>
      <c r="E12" s="12"/>
      <c r="F12" s="12"/>
      <c r="G12" s="12"/>
      <c r="H12" s="12"/>
      <c r="I12" s="12"/>
      <c r="J12" s="12"/>
      <c r="K12" s="12"/>
      <c r="L12" s="12"/>
      <c r="M12" s="12"/>
      <c r="N12" s="12"/>
      <c r="O12" s="12"/>
      <c r="P12" s="12"/>
      <c r="Q12" s="12"/>
      <c r="R12" s="12"/>
      <c r="S12" s="12"/>
      <c r="T12" s="12"/>
      <c r="U12" s="12"/>
      <c r="V12" s="12"/>
      <c r="W12" s="12"/>
      <c r="X12" s="12"/>
      <c r="Y12" s="12"/>
      <c r="Z12" s="12"/>
    </row>
    <row r="13" spans="2:31" ht="13.5" customHeight="1" x14ac:dyDescent="0.3">
      <c r="B13" s="13"/>
      <c r="C13" s="14" t="s">
        <v>6</v>
      </c>
      <c r="E13" s="12"/>
      <c r="F13" s="12"/>
      <c r="G13" s="12"/>
      <c r="H13" s="12"/>
      <c r="I13" s="12"/>
      <c r="J13" s="12"/>
      <c r="K13" s="12"/>
      <c r="L13" s="12"/>
      <c r="M13" s="12"/>
      <c r="N13" s="12"/>
      <c r="O13" s="12"/>
      <c r="P13" s="12"/>
      <c r="Q13" s="12"/>
      <c r="R13" s="12"/>
      <c r="S13" s="12"/>
      <c r="T13" s="12"/>
      <c r="U13" s="12"/>
      <c r="V13" s="12"/>
      <c r="W13" s="12"/>
      <c r="X13" s="12"/>
      <c r="Y13" s="12"/>
      <c r="Z13" s="12"/>
    </row>
    <row r="14" spans="2:31" ht="13.5" customHeight="1" x14ac:dyDescent="0.3">
      <c r="B14" s="13"/>
      <c r="C14" s="14"/>
      <c r="E14" s="12"/>
      <c r="F14" s="12"/>
      <c r="G14" s="12"/>
      <c r="H14" s="12"/>
      <c r="I14" s="12"/>
      <c r="J14" s="12"/>
      <c r="K14" s="12"/>
      <c r="L14" s="12"/>
      <c r="M14" s="12"/>
      <c r="N14" s="12"/>
      <c r="O14" s="12"/>
      <c r="P14" s="12"/>
      <c r="Q14" s="12"/>
      <c r="R14" s="12"/>
      <c r="S14" s="12"/>
      <c r="T14" s="12"/>
      <c r="U14" s="12"/>
      <c r="V14" s="12"/>
      <c r="W14" s="12"/>
      <c r="X14" s="12"/>
      <c r="Y14" s="12"/>
      <c r="Z14" s="12"/>
    </row>
    <row r="15" spans="2:31" x14ac:dyDescent="0.25">
      <c r="C15" s="15" t="s">
        <v>7</v>
      </c>
      <c r="D15" s="12"/>
      <c r="E15" s="12"/>
      <c r="F15" s="12"/>
      <c r="G15" s="12"/>
      <c r="H15" s="12"/>
      <c r="I15" s="12"/>
      <c r="J15" s="12"/>
      <c r="K15" s="12"/>
      <c r="L15" s="12"/>
      <c r="M15" s="12"/>
      <c r="N15" s="12"/>
      <c r="O15" s="12"/>
      <c r="P15" s="12"/>
      <c r="Q15" s="16"/>
      <c r="R15" s="16"/>
      <c r="S15" s="16"/>
      <c r="T15" s="16"/>
      <c r="U15" s="12"/>
      <c r="V15" s="12"/>
      <c r="W15" s="12"/>
      <c r="X15" s="12"/>
      <c r="Y15" s="12"/>
      <c r="Z15" s="12"/>
    </row>
    <row r="16" spans="2:31" ht="7.5" customHeight="1" x14ac:dyDescent="0.25">
      <c r="B16" s="12"/>
      <c r="C16" s="12"/>
      <c r="D16" s="12"/>
      <c r="E16" s="12"/>
      <c r="F16" s="12"/>
      <c r="G16" s="12"/>
      <c r="H16" s="12"/>
      <c r="I16" s="12"/>
      <c r="J16" s="12"/>
      <c r="K16" s="12"/>
      <c r="L16" s="12"/>
      <c r="M16" s="12"/>
      <c r="N16" s="12"/>
      <c r="O16" s="12"/>
      <c r="P16" s="12"/>
      <c r="Q16" s="12"/>
      <c r="R16" s="12"/>
      <c r="S16" s="12"/>
      <c r="T16" s="12"/>
      <c r="U16" s="12"/>
      <c r="V16" s="12"/>
      <c r="W16" s="12"/>
      <c r="X16" s="12"/>
      <c r="Y16" s="16"/>
      <c r="Z16" s="16"/>
      <c r="AA16" s="7"/>
      <c r="AB16" s="7"/>
      <c r="AC16" s="7"/>
      <c r="AD16" s="7"/>
      <c r="AE16" s="7"/>
    </row>
    <row r="17" spans="2:31" x14ac:dyDescent="0.25">
      <c r="B17" s="17" t="s">
        <v>8</v>
      </c>
      <c r="C17" s="17"/>
      <c r="D17" s="17"/>
      <c r="E17" s="17"/>
      <c r="F17" s="17"/>
      <c r="G17" s="17"/>
      <c r="H17" s="298" t="s">
        <v>9</v>
      </c>
      <c r="I17" s="298"/>
      <c r="J17" s="298"/>
      <c r="K17" s="18"/>
      <c r="L17" s="18"/>
      <c r="R17" s="19"/>
      <c r="S17" s="20"/>
      <c r="T17" s="16"/>
      <c r="U17" s="16"/>
      <c r="V17" s="16"/>
      <c r="W17" s="16"/>
      <c r="X17" s="12"/>
      <c r="Y17" s="16"/>
      <c r="Z17" s="16"/>
      <c r="AA17" s="7"/>
      <c r="AB17" s="7"/>
      <c r="AC17" s="7"/>
      <c r="AD17" s="7"/>
      <c r="AE17" s="7"/>
    </row>
    <row r="18" spans="2:31" ht="3.75" customHeight="1" x14ac:dyDescent="0.25">
      <c r="B18" s="11"/>
      <c r="C18" s="11"/>
      <c r="D18" s="11"/>
      <c r="E18" s="11"/>
      <c r="F18" s="11"/>
      <c r="G18" s="11"/>
      <c r="H18" s="11"/>
      <c r="I18" s="11"/>
      <c r="J18" s="11"/>
      <c r="K18" s="11"/>
      <c r="L18" s="11"/>
      <c r="M18" s="11"/>
      <c r="N18" s="11"/>
      <c r="O18" s="21"/>
      <c r="P18" s="21"/>
      <c r="Q18" s="21"/>
      <c r="R18" s="21"/>
      <c r="S18" s="16"/>
      <c r="T18" s="16"/>
      <c r="U18" s="16"/>
      <c r="V18" s="16"/>
      <c r="W18" s="16"/>
      <c r="X18" s="12"/>
      <c r="Y18" s="16"/>
      <c r="Z18" s="16"/>
      <c r="AA18" s="7"/>
      <c r="AB18" s="7"/>
      <c r="AC18" s="7"/>
      <c r="AD18" s="7"/>
      <c r="AE18" s="7"/>
    </row>
    <row r="19" spans="2:31" x14ac:dyDescent="0.25">
      <c r="B19" s="11" t="s">
        <v>10</v>
      </c>
      <c r="C19" s="11"/>
      <c r="D19" s="11"/>
      <c r="E19" s="11"/>
      <c r="F19" s="11"/>
      <c r="G19" s="11"/>
      <c r="H19" s="11"/>
      <c r="I19" s="11"/>
      <c r="J19" s="11"/>
      <c r="K19" s="11"/>
      <c r="L19" s="11"/>
      <c r="M19" s="11"/>
      <c r="N19" s="11"/>
      <c r="O19" s="21"/>
      <c r="P19" s="21"/>
      <c r="Q19" s="21"/>
      <c r="R19" s="21"/>
      <c r="S19" s="16"/>
      <c r="T19" s="16"/>
      <c r="U19" s="16"/>
      <c r="V19" s="16"/>
      <c r="W19" s="16"/>
      <c r="X19" s="12"/>
      <c r="Y19" s="16"/>
      <c r="Z19" s="16"/>
      <c r="AA19" s="7"/>
      <c r="AB19" s="7"/>
      <c r="AC19" s="7"/>
      <c r="AD19" s="7"/>
      <c r="AE19" s="7"/>
    </row>
    <row r="20" spans="2:31" ht="3.75" customHeight="1" x14ac:dyDescent="0.25">
      <c r="B20" s="11"/>
      <c r="C20" s="11"/>
      <c r="D20" s="11"/>
      <c r="E20" s="11"/>
      <c r="F20" s="11"/>
      <c r="G20" s="11"/>
      <c r="H20" s="11"/>
      <c r="I20" s="11"/>
      <c r="J20" s="11"/>
      <c r="K20" s="11"/>
      <c r="L20" s="11"/>
      <c r="M20" s="11"/>
      <c r="N20" s="11"/>
      <c r="O20" s="21"/>
      <c r="P20" s="21"/>
      <c r="Q20" s="21"/>
      <c r="R20" s="21"/>
      <c r="S20" s="16"/>
      <c r="T20" s="16"/>
      <c r="U20" s="16"/>
      <c r="V20" s="16"/>
      <c r="W20" s="16"/>
      <c r="X20" s="12"/>
      <c r="Y20" s="16"/>
      <c r="Z20" s="16"/>
      <c r="AA20" s="7"/>
      <c r="AB20" s="7"/>
      <c r="AC20" s="7"/>
      <c r="AD20" s="7"/>
      <c r="AE20" s="7"/>
    </row>
    <row r="21" spans="2:31" x14ac:dyDescent="0.25">
      <c r="B21" s="22" t="s">
        <v>11</v>
      </c>
      <c r="C21" s="22"/>
      <c r="D21" s="12"/>
      <c r="E21" s="12"/>
      <c r="F21" s="12"/>
      <c r="G21" s="12"/>
      <c r="H21" s="302">
        <f>SUM(H22:H26)</f>
        <v>0</v>
      </c>
      <c r="I21" s="302"/>
      <c r="J21" s="302"/>
      <c r="K21" s="12"/>
      <c r="L21" s="12"/>
      <c r="P21" s="23"/>
      <c r="Q21" s="23"/>
      <c r="R21" s="24"/>
      <c r="S21" s="16"/>
      <c r="T21" s="16"/>
      <c r="U21" s="16"/>
      <c r="V21" s="16"/>
      <c r="W21" s="16"/>
      <c r="X21" s="16"/>
      <c r="Y21" s="16"/>
      <c r="Z21" s="16"/>
      <c r="AA21" s="16"/>
      <c r="AB21" s="16"/>
      <c r="AC21" s="7"/>
      <c r="AD21" s="7"/>
      <c r="AE21" s="7"/>
    </row>
    <row r="22" spans="2:31" hidden="1" outlineLevel="1" x14ac:dyDescent="0.25">
      <c r="B22" s="12"/>
      <c r="C22" s="12"/>
      <c r="D22" s="12" t="s">
        <v>12</v>
      </c>
      <c r="E22" s="12"/>
      <c r="F22" s="12"/>
      <c r="G22" s="12"/>
      <c r="H22" s="303">
        <v>0</v>
      </c>
      <c r="I22" s="303"/>
      <c r="J22" s="303"/>
      <c r="K22" s="12"/>
      <c r="L22" s="12"/>
      <c r="P22" s="23"/>
      <c r="Q22" s="23"/>
      <c r="R22" s="25"/>
      <c r="S22" s="16"/>
      <c r="T22" s="16"/>
      <c r="U22" s="16"/>
      <c r="V22" s="16"/>
      <c r="W22" s="16"/>
      <c r="X22" s="16"/>
      <c r="Y22" s="16"/>
      <c r="Z22" s="16"/>
      <c r="AA22" s="16"/>
      <c r="AB22" s="16"/>
      <c r="AC22" s="7"/>
      <c r="AD22" s="7"/>
      <c r="AE22" s="7"/>
    </row>
    <row r="23" spans="2:31" ht="14.4" hidden="1" outlineLevel="1" x14ac:dyDescent="0.3">
      <c r="B23" s="12"/>
      <c r="C23" s="12"/>
      <c r="D23" s="12" t="s">
        <v>13</v>
      </c>
      <c r="E23" s="12"/>
      <c r="F23" s="12"/>
      <c r="G23" s="12"/>
      <c r="H23" s="303">
        <v>0</v>
      </c>
      <c r="I23" s="303"/>
      <c r="J23" s="303"/>
      <c r="K23" s="12"/>
      <c r="L23" s="12"/>
      <c r="P23" s="23"/>
      <c r="Q23" s="23"/>
      <c r="R23" s="25"/>
      <c r="S23" s="26"/>
      <c r="T23" s="27"/>
      <c r="U23" s="26"/>
      <c r="V23" s="26"/>
      <c r="W23" s="26"/>
      <c r="X23" s="16"/>
      <c r="Y23" s="16"/>
      <c r="Z23" s="16"/>
      <c r="AA23" s="16"/>
      <c r="AB23" s="16"/>
      <c r="AC23" s="7"/>
      <c r="AD23" s="7"/>
      <c r="AE23" s="7"/>
    </row>
    <row r="24" spans="2:31" ht="14.4" hidden="1" outlineLevel="1" x14ac:dyDescent="0.3">
      <c r="B24" s="12"/>
      <c r="C24" s="12"/>
      <c r="D24" s="12" t="s">
        <v>14</v>
      </c>
      <c r="E24" s="12"/>
      <c r="F24" s="12"/>
      <c r="G24" s="12"/>
      <c r="H24" s="303">
        <v>0</v>
      </c>
      <c r="I24" s="303"/>
      <c r="J24" s="303"/>
      <c r="K24" s="12"/>
      <c r="L24" s="12"/>
      <c r="P24" s="23"/>
      <c r="Q24" s="23"/>
      <c r="R24" s="25"/>
      <c r="S24" s="26"/>
      <c r="T24" s="27"/>
      <c r="U24" s="26"/>
      <c r="V24" s="26"/>
      <c r="W24" s="26"/>
      <c r="X24" s="16"/>
      <c r="Y24" s="16"/>
      <c r="Z24" s="16"/>
      <c r="AA24" s="16"/>
      <c r="AB24" s="16"/>
      <c r="AC24" s="7"/>
      <c r="AD24" s="7"/>
      <c r="AE24" s="7"/>
    </row>
    <row r="25" spans="2:31" ht="14.4" hidden="1" outlineLevel="1" x14ac:dyDescent="0.3">
      <c r="B25" s="12"/>
      <c r="C25" s="12"/>
      <c r="D25" s="12" t="s">
        <v>15</v>
      </c>
      <c r="E25" s="12"/>
      <c r="F25" s="12"/>
      <c r="G25" s="12"/>
      <c r="H25" s="303">
        <v>0</v>
      </c>
      <c r="I25" s="303"/>
      <c r="J25" s="303"/>
      <c r="K25" s="12"/>
      <c r="L25" s="12"/>
      <c r="P25" s="23"/>
      <c r="Q25" s="23"/>
      <c r="R25" s="25"/>
      <c r="S25" s="26"/>
      <c r="T25" s="27"/>
      <c r="U25" s="26"/>
      <c r="V25" s="26"/>
      <c r="W25" s="26"/>
      <c r="X25" s="16"/>
      <c r="Y25" s="16"/>
      <c r="Z25" s="16"/>
      <c r="AA25" s="16"/>
      <c r="AB25" s="16"/>
      <c r="AC25" s="7"/>
      <c r="AD25" s="7"/>
      <c r="AE25" s="7"/>
    </row>
    <row r="26" spans="2:31" ht="14.4" hidden="1" outlineLevel="1" x14ac:dyDescent="0.3">
      <c r="B26" s="12"/>
      <c r="C26" s="12"/>
      <c r="D26" s="12" t="s">
        <v>16</v>
      </c>
      <c r="E26" s="12"/>
      <c r="F26" s="12"/>
      <c r="G26" s="12"/>
      <c r="H26" s="303">
        <v>0</v>
      </c>
      <c r="I26" s="303"/>
      <c r="J26" s="303"/>
      <c r="K26" s="12"/>
      <c r="L26" s="12"/>
      <c r="P26" s="23"/>
      <c r="Q26" s="23"/>
      <c r="R26" s="25"/>
      <c r="S26" s="26"/>
      <c r="T26" s="27"/>
      <c r="U26" s="26"/>
      <c r="V26" s="26"/>
      <c r="W26" s="26"/>
      <c r="X26" s="16"/>
      <c r="Y26" s="16"/>
      <c r="Z26" s="16"/>
      <c r="AA26" s="16"/>
      <c r="AB26" s="16"/>
      <c r="AC26" s="7"/>
      <c r="AD26" s="7"/>
      <c r="AE26" s="7"/>
    </row>
    <row r="27" spans="2:31" ht="14.4" collapsed="1" x14ac:dyDescent="0.3">
      <c r="B27" s="22" t="s">
        <v>17</v>
      </c>
      <c r="C27" s="22"/>
      <c r="D27" s="12"/>
      <c r="E27" s="12"/>
      <c r="F27" s="12"/>
      <c r="G27" s="12"/>
      <c r="H27" s="302">
        <f>SUM(H28:H31)</f>
        <v>0</v>
      </c>
      <c r="I27" s="302"/>
      <c r="J27" s="302"/>
      <c r="K27" s="12"/>
      <c r="L27" s="12"/>
      <c r="P27" s="23"/>
      <c r="Q27" s="23"/>
      <c r="R27" s="24"/>
      <c r="S27" s="26"/>
      <c r="T27" s="27"/>
      <c r="U27" s="26"/>
      <c r="V27" s="26"/>
      <c r="W27" s="26"/>
      <c r="X27" s="16"/>
      <c r="Y27" s="16"/>
      <c r="Z27" s="16"/>
      <c r="AA27" s="16"/>
      <c r="AB27" s="16"/>
      <c r="AC27" s="7"/>
      <c r="AD27" s="7"/>
      <c r="AE27" s="7"/>
    </row>
    <row r="28" spans="2:31" ht="14.4" hidden="1" outlineLevel="2" x14ac:dyDescent="0.3">
      <c r="B28" s="12"/>
      <c r="C28" s="12"/>
      <c r="D28" s="12" t="s">
        <v>18</v>
      </c>
      <c r="E28" s="12"/>
      <c r="F28" s="12"/>
      <c r="G28" s="12"/>
      <c r="H28" s="303">
        <v>0</v>
      </c>
      <c r="I28" s="303"/>
      <c r="J28" s="303"/>
      <c r="K28" s="12"/>
      <c r="L28" s="12"/>
      <c r="P28" s="23"/>
      <c r="Q28" s="23"/>
      <c r="R28" s="25"/>
      <c r="S28" s="26"/>
      <c r="T28" s="27"/>
      <c r="U28" s="26"/>
      <c r="V28" s="26"/>
      <c r="W28" s="26"/>
      <c r="X28" s="16"/>
      <c r="Y28" s="16"/>
      <c r="Z28" s="16"/>
      <c r="AA28" s="16"/>
      <c r="AB28" s="16"/>
      <c r="AC28" s="7"/>
      <c r="AD28" s="7"/>
      <c r="AE28" s="7"/>
    </row>
    <row r="29" spans="2:31" hidden="1" outlineLevel="2" x14ac:dyDescent="0.25">
      <c r="B29" s="12"/>
      <c r="C29" s="12"/>
      <c r="D29" s="12" t="s">
        <v>19</v>
      </c>
      <c r="E29" s="12"/>
      <c r="F29" s="12"/>
      <c r="G29" s="12"/>
      <c r="H29" s="303">
        <v>0</v>
      </c>
      <c r="I29" s="303"/>
      <c r="J29" s="303"/>
      <c r="K29" s="12"/>
      <c r="L29" s="12"/>
      <c r="P29" s="23"/>
      <c r="Q29" s="23"/>
      <c r="R29" s="25"/>
      <c r="S29" s="16"/>
      <c r="T29" s="16"/>
      <c r="U29" s="16"/>
      <c r="V29" s="16"/>
      <c r="W29" s="16"/>
      <c r="X29" s="16"/>
      <c r="Y29" s="16"/>
      <c r="Z29" s="16"/>
      <c r="AA29" s="16"/>
      <c r="AB29" s="16"/>
      <c r="AC29" s="7"/>
      <c r="AD29" s="7"/>
      <c r="AE29" s="7"/>
    </row>
    <row r="30" spans="2:31" hidden="1" outlineLevel="2" x14ac:dyDescent="0.25">
      <c r="B30" s="12"/>
      <c r="C30" s="12"/>
      <c r="D30" s="12" t="s">
        <v>20</v>
      </c>
      <c r="E30" s="12"/>
      <c r="F30" s="12"/>
      <c r="G30" s="12"/>
      <c r="H30" s="303">
        <v>0</v>
      </c>
      <c r="I30" s="303"/>
      <c r="J30" s="303"/>
      <c r="K30" s="12"/>
      <c r="L30" s="12"/>
      <c r="P30" s="23"/>
      <c r="Q30" s="23"/>
      <c r="R30" s="25"/>
      <c r="S30" s="16"/>
      <c r="T30" s="16"/>
      <c r="U30" s="16"/>
      <c r="V30" s="16"/>
      <c r="W30" s="16"/>
      <c r="X30" s="16"/>
      <c r="Y30" s="16"/>
      <c r="Z30" s="16"/>
      <c r="AA30" s="16"/>
      <c r="AB30" s="16"/>
      <c r="AC30" s="7"/>
      <c r="AD30" s="7"/>
      <c r="AE30" s="7"/>
    </row>
    <row r="31" spans="2:31" hidden="1" outlineLevel="2" x14ac:dyDescent="0.25">
      <c r="B31" s="11"/>
      <c r="C31" s="11"/>
      <c r="D31" s="12" t="s">
        <v>16</v>
      </c>
      <c r="E31" s="11"/>
      <c r="F31" s="11"/>
      <c r="G31" s="11"/>
      <c r="H31" s="303">
        <v>0</v>
      </c>
      <c r="I31" s="303"/>
      <c r="J31" s="303"/>
      <c r="K31" s="11"/>
      <c r="L31" s="11"/>
      <c r="P31" s="23"/>
      <c r="Q31" s="23"/>
      <c r="R31" s="25"/>
      <c r="S31" s="16"/>
      <c r="T31" s="16"/>
      <c r="U31" s="16"/>
      <c r="V31" s="16"/>
      <c r="W31" s="16"/>
      <c r="X31" s="21"/>
      <c r="Y31" s="16"/>
      <c r="Z31" s="16"/>
      <c r="AA31" s="16"/>
      <c r="AB31" s="16"/>
      <c r="AC31" s="7"/>
      <c r="AD31" s="7"/>
      <c r="AE31" s="7"/>
    </row>
    <row r="32" spans="2:31" collapsed="1" x14ac:dyDescent="0.25">
      <c r="B32" s="22" t="s">
        <v>21</v>
      </c>
      <c r="C32" s="22"/>
      <c r="D32" s="12"/>
      <c r="E32" s="12"/>
      <c r="F32" s="12"/>
      <c r="G32" s="12"/>
      <c r="H32" s="302">
        <f>SUM(H33:H36)</f>
        <v>0</v>
      </c>
      <c r="I32" s="302"/>
      <c r="J32" s="302"/>
      <c r="K32" s="12"/>
      <c r="L32" s="12"/>
      <c r="P32" s="23"/>
      <c r="Q32" s="23"/>
      <c r="R32" s="24"/>
      <c r="S32" s="16"/>
      <c r="T32" s="16"/>
      <c r="U32" s="16"/>
      <c r="V32" s="16"/>
      <c r="W32" s="16"/>
      <c r="X32" s="16"/>
      <c r="Y32" s="16"/>
      <c r="Z32" s="16"/>
      <c r="AA32" s="16"/>
      <c r="AB32" s="16"/>
      <c r="AC32" s="7"/>
      <c r="AD32" s="7"/>
      <c r="AE32" s="7"/>
    </row>
    <row r="33" spans="2:28" hidden="1" outlineLevel="1" x14ac:dyDescent="0.25">
      <c r="B33" s="12"/>
      <c r="C33" s="12"/>
      <c r="D33" s="12" t="s">
        <v>22</v>
      </c>
      <c r="E33" s="12"/>
      <c r="F33" s="12"/>
      <c r="G33" s="12"/>
      <c r="H33" s="303">
        <v>0</v>
      </c>
      <c r="I33" s="303"/>
      <c r="J33" s="303"/>
      <c r="K33" s="12"/>
      <c r="L33" s="12"/>
      <c r="P33" s="23"/>
      <c r="Q33" s="23"/>
      <c r="R33" s="25"/>
      <c r="S33" s="16"/>
      <c r="T33" s="16"/>
      <c r="U33" s="16"/>
      <c r="V33" s="16"/>
      <c r="W33" s="16"/>
      <c r="X33" s="16"/>
      <c r="Y33" s="16"/>
      <c r="Z33" s="16"/>
      <c r="AA33" s="16"/>
      <c r="AB33" s="16"/>
    </row>
    <row r="34" spans="2:28" hidden="1" outlineLevel="1" x14ac:dyDescent="0.25">
      <c r="B34" s="12"/>
      <c r="C34" s="12"/>
      <c r="D34" s="12" t="s">
        <v>23</v>
      </c>
      <c r="E34" s="12"/>
      <c r="F34" s="12"/>
      <c r="G34" s="12"/>
      <c r="H34" s="303">
        <v>0</v>
      </c>
      <c r="I34" s="303"/>
      <c r="J34" s="303"/>
      <c r="K34" s="12"/>
      <c r="L34" s="12"/>
      <c r="P34" s="25"/>
      <c r="Q34" s="25"/>
      <c r="R34" s="25"/>
      <c r="S34" s="16"/>
      <c r="T34" s="16"/>
      <c r="U34" s="16"/>
      <c r="V34" s="16"/>
      <c r="W34" s="16"/>
      <c r="X34" s="16"/>
      <c r="Y34" s="16"/>
      <c r="Z34" s="16"/>
      <c r="AA34" s="16"/>
      <c r="AB34" s="16"/>
    </row>
    <row r="35" spans="2:28" hidden="1" outlineLevel="1" x14ac:dyDescent="0.25">
      <c r="B35" s="12"/>
      <c r="C35" s="12"/>
      <c r="D35" s="12" t="s">
        <v>24</v>
      </c>
      <c r="E35" s="12"/>
      <c r="F35" s="12"/>
      <c r="G35" s="12"/>
      <c r="H35" s="303">
        <v>0</v>
      </c>
      <c r="I35" s="303"/>
      <c r="J35" s="303"/>
      <c r="K35" s="12"/>
      <c r="L35" s="12"/>
      <c r="P35" s="23"/>
      <c r="Q35" s="23"/>
      <c r="R35" s="25"/>
      <c r="S35" s="16"/>
      <c r="T35" s="16"/>
      <c r="U35" s="16"/>
      <c r="V35" s="16"/>
      <c r="W35" s="16"/>
      <c r="X35" s="12"/>
      <c r="Y35" s="12"/>
      <c r="Z35" s="12"/>
      <c r="AA35" s="12"/>
      <c r="AB35" s="12"/>
    </row>
    <row r="36" spans="2:28" hidden="1" outlineLevel="1" x14ac:dyDescent="0.25">
      <c r="B36" s="12"/>
      <c r="C36" s="12"/>
      <c r="D36" s="12" t="s">
        <v>16</v>
      </c>
      <c r="E36" s="12"/>
      <c r="F36" s="12"/>
      <c r="G36" s="12"/>
      <c r="H36" s="303">
        <v>0</v>
      </c>
      <c r="I36" s="303"/>
      <c r="J36" s="303"/>
      <c r="K36" s="12"/>
      <c r="L36" s="12"/>
      <c r="P36" s="23"/>
      <c r="Q36" s="23"/>
      <c r="R36" s="25"/>
      <c r="S36" s="16"/>
      <c r="T36" s="16"/>
      <c r="U36" s="16"/>
      <c r="V36" s="16"/>
      <c r="W36" s="16"/>
      <c r="X36" s="12"/>
      <c r="Y36" s="12"/>
      <c r="Z36" s="12"/>
      <c r="AA36" s="12"/>
      <c r="AB36" s="12"/>
    </row>
    <row r="37" spans="2:28" collapsed="1" x14ac:dyDescent="0.25">
      <c r="B37" s="22" t="s">
        <v>25</v>
      </c>
      <c r="C37" s="22"/>
      <c r="D37" s="12"/>
      <c r="E37" s="12"/>
      <c r="F37" s="12"/>
      <c r="G37" s="12"/>
      <c r="H37" s="302">
        <f>H38</f>
        <v>0</v>
      </c>
      <c r="I37" s="302"/>
      <c r="J37" s="302"/>
      <c r="K37" s="12"/>
      <c r="L37" s="12"/>
      <c r="P37" s="23"/>
      <c r="Q37" s="23"/>
      <c r="R37" s="24"/>
      <c r="S37" s="16"/>
      <c r="T37" s="16"/>
      <c r="U37" s="16"/>
      <c r="V37" s="16"/>
      <c r="W37" s="16"/>
      <c r="X37" s="12"/>
      <c r="Y37" s="12"/>
      <c r="Z37" s="12"/>
      <c r="AA37" s="12"/>
      <c r="AB37" s="12"/>
    </row>
    <row r="38" spans="2:28" hidden="1" outlineLevel="1" x14ac:dyDescent="0.25">
      <c r="B38" s="12"/>
      <c r="C38" s="12"/>
      <c r="D38" s="12" t="s">
        <v>26</v>
      </c>
      <c r="E38" s="12"/>
      <c r="F38" s="12"/>
      <c r="G38" s="12"/>
      <c r="H38" s="303"/>
      <c r="I38" s="303"/>
      <c r="J38" s="303"/>
      <c r="K38" s="12"/>
      <c r="L38" s="12"/>
      <c r="P38" s="23"/>
      <c r="Q38" s="23"/>
      <c r="R38" s="25"/>
      <c r="S38" s="16"/>
      <c r="T38" s="16"/>
      <c r="U38" s="16"/>
      <c r="V38" s="16"/>
      <c r="W38" s="16"/>
      <c r="X38" s="12"/>
      <c r="Y38" s="12"/>
      <c r="Z38" s="12"/>
      <c r="AA38" s="12"/>
      <c r="AB38" s="12"/>
    </row>
    <row r="39" spans="2:28" collapsed="1" x14ac:dyDescent="0.25">
      <c r="B39" s="11"/>
      <c r="C39" s="11"/>
      <c r="E39" s="11"/>
      <c r="F39" s="11"/>
      <c r="G39" s="11"/>
      <c r="H39" s="28"/>
      <c r="I39" s="28"/>
      <c r="J39" s="29"/>
      <c r="K39" s="11"/>
      <c r="L39" s="11"/>
      <c r="P39" s="29"/>
      <c r="Q39" s="29"/>
      <c r="R39" s="29"/>
      <c r="S39" s="16"/>
      <c r="T39" s="16"/>
      <c r="U39" s="16"/>
      <c r="V39" s="16"/>
      <c r="W39" s="16"/>
      <c r="X39" s="11"/>
      <c r="Y39" s="12"/>
      <c r="Z39" s="12"/>
      <c r="AA39" s="12"/>
      <c r="AB39" s="12"/>
    </row>
    <row r="40" spans="2:28" x14ac:dyDescent="0.25">
      <c r="B40" s="11" t="s">
        <v>27</v>
      </c>
      <c r="C40" s="11"/>
      <c r="D40" s="12"/>
      <c r="E40" s="11"/>
      <c r="F40" s="11"/>
      <c r="G40" s="11"/>
      <c r="H40" s="28"/>
      <c r="I40" s="28"/>
      <c r="J40" s="29"/>
      <c r="K40" s="11"/>
      <c r="L40" s="11"/>
      <c r="P40" s="29"/>
      <c r="Q40" s="29"/>
      <c r="R40" s="29"/>
      <c r="S40" s="16"/>
      <c r="T40" s="16"/>
      <c r="U40" s="16"/>
      <c r="V40" s="16"/>
      <c r="W40" s="16"/>
      <c r="X40" s="11"/>
      <c r="Y40" s="12"/>
      <c r="Z40" s="12"/>
      <c r="AA40" s="12"/>
      <c r="AB40" s="12"/>
    </row>
    <row r="41" spans="2:28" ht="3.75" customHeight="1" x14ac:dyDescent="0.25">
      <c r="B41" s="11"/>
      <c r="C41" s="11"/>
      <c r="D41" s="12"/>
      <c r="E41" s="11"/>
      <c r="F41" s="11"/>
      <c r="G41" s="11"/>
      <c r="H41" s="28"/>
      <c r="I41" s="28"/>
      <c r="J41" s="29"/>
      <c r="K41" s="11"/>
      <c r="L41" s="11"/>
      <c r="P41" s="29"/>
      <c r="Q41" s="29"/>
      <c r="R41" s="29"/>
      <c r="S41" s="16"/>
      <c r="T41" s="16"/>
      <c r="U41" s="16"/>
      <c r="V41" s="16"/>
      <c r="W41" s="16"/>
      <c r="X41" s="11"/>
      <c r="Y41" s="12"/>
      <c r="Z41" s="12"/>
      <c r="AA41" s="12"/>
      <c r="AB41" s="12"/>
    </row>
    <row r="42" spans="2:28" x14ac:dyDescent="0.25">
      <c r="B42" s="22" t="s">
        <v>28</v>
      </c>
      <c r="C42" s="22"/>
      <c r="D42" s="12"/>
      <c r="E42" s="12"/>
      <c r="F42" s="12"/>
      <c r="G42" s="12"/>
      <c r="H42" s="302">
        <f>SUM(H43:H47)</f>
        <v>0</v>
      </c>
      <c r="I42" s="302"/>
      <c r="J42" s="302"/>
      <c r="K42" s="30"/>
      <c r="L42" s="30"/>
      <c r="P42" s="23"/>
      <c r="Q42" s="23"/>
      <c r="R42" s="24"/>
      <c r="S42" s="31"/>
      <c r="T42" s="31"/>
      <c r="U42" s="32"/>
      <c r="V42" s="32"/>
      <c r="W42" s="32"/>
      <c r="X42" s="12"/>
      <c r="Y42" s="12"/>
      <c r="Z42" s="12"/>
      <c r="AA42" s="12"/>
      <c r="AB42" s="12"/>
    </row>
    <row r="43" spans="2:28" hidden="1" outlineLevel="1" x14ac:dyDescent="0.25">
      <c r="B43" s="12"/>
      <c r="C43" s="12"/>
      <c r="D43" s="12" t="s">
        <v>29</v>
      </c>
      <c r="E43" s="12"/>
      <c r="F43" s="12"/>
      <c r="G43" s="12"/>
      <c r="H43" s="303">
        <v>0</v>
      </c>
      <c r="I43" s="303"/>
      <c r="J43" s="303"/>
      <c r="K43" s="12"/>
      <c r="L43" s="12"/>
      <c r="P43" s="23"/>
      <c r="Q43" s="23"/>
      <c r="R43" s="25"/>
      <c r="S43" s="16"/>
      <c r="T43" s="16"/>
      <c r="U43" s="16"/>
      <c r="V43" s="16"/>
      <c r="W43" s="16"/>
      <c r="X43" s="12"/>
      <c r="Y43" s="12"/>
      <c r="Z43" s="12"/>
      <c r="AA43" s="12"/>
      <c r="AB43" s="12"/>
    </row>
    <row r="44" spans="2:28" hidden="1" outlineLevel="1" x14ac:dyDescent="0.25">
      <c r="B44" s="12"/>
      <c r="C44" s="12"/>
      <c r="D44" s="12" t="s">
        <v>30</v>
      </c>
      <c r="E44" s="12"/>
      <c r="F44" s="12"/>
      <c r="G44" s="12"/>
      <c r="H44" s="303">
        <v>0</v>
      </c>
      <c r="I44" s="303"/>
      <c r="J44" s="303"/>
      <c r="K44" s="12"/>
      <c r="L44" s="12"/>
      <c r="P44" s="23"/>
      <c r="Q44" s="23"/>
      <c r="R44" s="25"/>
      <c r="S44" s="16"/>
      <c r="T44" s="16"/>
      <c r="U44" s="16"/>
      <c r="V44" s="16"/>
      <c r="W44" s="16"/>
      <c r="X44" s="12"/>
      <c r="Y44" s="12"/>
      <c r="Z44" s="12"/>
      <c r="AA44" s="12"/>
      <c r="AB44" s="12"/>
    </row>
    <row r="45" spans="2:28" hidden="1" outlineLevel="1" x14ac:dyDescent="0.25">
      <c r="B45" s="12"/>
      <c r="C45" s="12"/>
      <c r="D45" s="12" t="s">
        <v>31</v>
      </c>
      <c r="E45" s="12"/>
      <c r="F45" s="12"/>
      <c r="G45" s="12"/>
      <c r="H45" s="303">
        <v>0</v>
      </c>
      <c r="I45" s="303"/>
      <c r="J45" s="303"/>
      <c r="K45" s="12"/>
      <c r="L45" s="12"/>
      <c r="P45" s="23"/>
      <c r="Q45" s="23"/>
      <c r="R45" s="25"/>
      <c r="S45" s="16"/>
      <c r="T45" s="16"/>
      <c r="U45" s="16"/>
      <c r="V45" s="16"/>
      <c r="W45" s="16"/>
      <c r="X45" s="12"/>
      <c r="Y45" s="12"/>
      <c r="Z45" s="12"/>
      <c r="AA45" s="12"/>
      <c r="AB45" s="12"/>
    </row>
    <row r="46" spans="2:28" hidden="1" outlineLevel="1" x14ac:dyDescent="0.25">
      <c r="B46" s="12"/>
      <c r="C46" s="12"/>
      <c r="D46" s="12" t="s">
        <v>32</v>
      </c>
      <c r="E46" s="12"/>
      <c r="F46" s="12"/>
      <c r="G46" s="12"/>
      <c r="H46" s="303">
        <v>0</v>
      </c>
      <c r="I46" s="303"/>
      <c r="J46" s="303"/>
      <c r="K46" s="12"/>
      <c r="L46" s="12"/>
      <c r="P46" s="23"/>
      <c r="Q46" s="23"/>
      <c r="R46" s="25"/>
      <c r="S46" s="16"/>
      <c r="T46" s="16"/>
      <c r="U46" s="16"/>
      <c r="V46" s="16"/>
      <c r="W46" s="16"/>
      <c r="X46" s="12"/>
      <c r="Y46" s="12"/>
      <c r="Z46" s="12"/>
      <c r="AA46" s="12"/>
      <c r="AB46" s="12"/>
    </row>
    <row r="47" spans="2:28" hidden="1" outlineLevel="1" x14ac:dyDescent="0.25">
      <c r="B47" s="12"/>
      <c r="C47" s="12"/>
      <c r="D47" s="12" t="s">
        <v>33</v>
      </c>
      <c r="E47" s="12"/>
      <c r="F47" s="12"/>
      <c r="G47" s="12"/>
      <c r="H47" s="303">
        <v>0</v>
      </c>
      <c r="I47" s="303"/>
      <c r="J47" s="303"/>
      <c r="K47" s="12"/>
      <c r="L47" s="12"/>
      <c r="P47" s="23"/>
      <c r="Q47" s="23"/>
      <c r="R47" s="25"/>
      <c r="S47" s="16"/>
      <c r="T47" s="16"/>
      <c r="U47" s="16"/>
      <c r="V47" s="16"/>
      <c r="W47" s="16"/>
      <c r="X47" s="12"/>
      <c r="Y47" s="12"/>
      <c r="Z47" s="12"/>
      <c r="AA47" s="12"/>
      <c r="AB47" s="12"/>
    </row>
    <row r="48" spans="2:28" collapsed="1" x14ac:dyDescent="0.25">
      <c r="B48" s="22" t="s">
        <v>34</v>
      </c>
      <c r="C48" s="22"/>
      <c r="D48" s="12"/>
      <c r="E48" s="12"/>
      <c r="F48" s="12"/>
      <c r="G48" s="12"/>
      <c r="H48" s="302">
        <f>SUM(H49:H52)</f>
        <v>0</v>
      </c>
      <c r="I48" s="302"/>
      <c r="J48" s="302"/>
      <c r="K48" s="12"/>
      <c r="L48" s="12"/>
      <c r="P48" s="23"/>
      <c r="Q48" s="23"/>
      <c r="R48" s="24"/>
      <c r="S48" s="16"/>
      <c r="T48" s="21"/>
      <c r="U48" s="16"/>
      <c r="V48" s="16"/>
      <c r="W48" s="16"/>
      <c r="X48" s="12"/>
      <c r="Y48" s="12"/>
      <c r="Z48" s="12"/>
      <c r="AA48" s="12"/>
      <c r="AB48" s="12"/>
    </row>
    <row r="49" spans="2:28" hidden="1" outlineLevel="1" x14ac:dyDescent="0.25">
      <c r="B49" s="33"/>
      <c r="C49" s="33"/>
      <c r="D49" s="12" t="s">
        <v>35</v>
      </c>
      <c r="E49" s="12"/>
      <c r="F49" s="12"/>
      <c r="G49" s="12"/>
      <c r="H49" s="303">
        <v>0</v>
      </c>
      <c r="I49" s="303"/>
      <c r="J49" s="303"/>
      <c r="K49" s="12"/>
      <c r="L49" s="12"/>
      <c r="P49" s="23"/>
      <c r="Q49" s="23"/>
      <c r="R49" s="25"/>
      <c r="S49" s="306"/>
      <c r="T49" s="306"/>
      <c r="U49" s="306"/>
      <c r="V49" s="34"/>
      <c r="W49" s="34"/>
      <c r="X49" s="11"/>
      <c r="Y49" s="12"/>
      <c r="Z49" s="12"/>
      <c r="AA49" s="12"/>
      <c r="AB49" s="12"/>
    </row>
    <row r="50" spans="2:28" s="12" customFormat="1" hidden="1" outlineLevel="1" x14ac:dyDescent="0.25">
      <c r="B50" s="33"/>
      <c r="C50" s="33"/>
      <c r="D50" s="12" t="s">
        <v>36</v>
      </c>
      <c r="H50" s="303">
        <v>0</v>
      </c>
      <c r="I50" s="303"/>
      <c r="J50" s="303"/>
      <c r="P50" s="23"/>
      <c r="Q50" s="23"/>
      <c r="R50" s="25"/>
      <c r="S50" s="16"/>
      <c r="T50" s="16"/>
      <c r="U50" s="16"/>
      <c r="V50" s="16"/>
      <c r="W50" s="16"/>
    </row>
    <row r="51" spans="2:28" hidden="1" outlineLevel="1" x14ac:dyDescent="0.25">
      <c r="B51" s="12"/>
      <c r="C51" s="12"/>
      <c r="D51" s="12" t="s">
        <v>37</v>
      </c>
      <c r="E51" s="12"/>
      <c r="F51" s="12"/>
      <c r="G51" s="12"/>
      <c r="H51" s="303">
        <v>0</v>
      </c>
      <c r="I51" s="303"/>
      <c r="J51" s="303"/>
      <c r="K51" s="12"/>
      <c r="L51" s="12"/>
      <c r="P51" s="23"/>
      <c r="Q51" s="23"/>
      <c r="R51" s="25"/>
      <c r="S51" s="35"/>
      <c r="T51" s="16"/>
      <c r="U51" s="16"/>
      <c r="V51" s="16"/>
      <c r="W51" s="16"/>
      <c r="X51" s="12"/>
      <c r="Y51" s="12"/>
      <c r="Z51" s="12"/>
      <c r="AA51" s="12"/>
      <c r="AB51" s="12"/>
    </row>
    <row r="52" spans="2:28" hidden="1" outlineLevel="1" x14ac:dyDescent="0.25">
      <c r="B52" s="12"/>
      <c r="C52" s="12"/>
      <c r="D52" s="304" t="s">
        <v>16</v>
      </c>
      <c r="E52" s="304"/>
      <c r="F52" s="36"/>
      <c r="G52" s="36"/>
      <c r="H52" s="303">
        <v>0</v>
      </c>
      <c r="I52" s="303"/>
      <c r="J52" s="303"/>
      <c r="K52" s="30"/>
      <c r="L52" s="30"/>
      <c r="P52" s="23"/>
      <c r="Q52" s="23"/>
      <c r="R52" s="25"/>
      <c r="S52" s="305"/>
      <c r="T52" s="305"/>
      <c r="U52" s="32"/>
      <c r="V52" s="32"/>
      <c r="W52" s="32"/>
      <c r="X52" s="12"/>
      <c r="Y52" s="12"/>
      <c r="Z52" s="12"/>
      <c r="AA52" s="12"/>
      <c r="AB52" s="12"/>
    </row>
    <row r="53" spans="2:28" collapsed="1" x14ac:dyDescent="0.25">
      <c r="B53" s="22" t="s">
        <v>38</v>
      </c>
      <c r="C53" s="22"/>
      <c r="D53" s="12"/>
      <c r="E53" s="12"/>
      <c r="F53" s="12"/>
      <c r="G53" s="12"/>
      <c r="H53" s="302">
        <f>SUM(H54:H61)</f>
        <v>0</v>
      </c>
      <c r="I53" s="302"/>
      <c r="J53" s="302"/>
      <c r="K53" s="12"/>
      <c r="L53" s="12"/>
      <c r="P53" s="23"/>
      <c r="Q53" s="23"/>
      <c r="R53" s="24"/>
      <c r="S53" s="16"/>
      <c r="T53" s="37"/>
      <c r="U53" s="16"/>
      <c r="V53" s="16"/>
      <c r="W53" s="16"/>
      <c r="X53" s="12"/>
      <c r="Y53" s="12"/>
      <c r="Z53" s="12"/>
      <c r="AA53" s="12"/>
      <c r="AB53" s="12"/>
    </row>
    <row r="54" spans="2:28" hidden="1" outlineLevel="2" x14ac:dyDescent="0.25">
      <c r="B54" s="11"/>
      <c r="C54" s="11"/>
      <c r="D54" s="12" t="s">
        <v>39</v>
      </c>
      <c r="E54" s="12"/>
      <c r="F54" s="12"/>
      <c r="G54" s="12"/>
      <c r="H54" s="303">
        <v>0</v>
      </c>
      <c r="I54" s="303"/>
      <c r="J54" s="303"/>
      <c r="K54" s="30"/>
      <c r="L54" s="30"/>
      <c r="P54" s="23"/>
      <c r="Q54" s="23"/>
      <c r="R54" s="25"/>
      <c r="S54" s="38"/>
      <c r="T54" s="38"/>
      <c r="U54" s="39"/>
      <c r="V54" s="39"/>
      <c r="W54" s="39"/>
      <c r="X54" s="12"/>
      <c r="Y54" s="12"/>
      <c r="Z54" s="12"/>
      <c r="AA54" s="12"/>
      <c r="AB54" s="12"/>
    </row>
    <row r="55" spans="2:28" hidden="1" outlineLevel="2" x14ac:dyDescent="0.25">
      <c r="B55" s="12"/>
      <c r="C55" s="12"/>
      <c r="D55" s="12" t="s">
        <v>40</v>
      </c>
      <c r="E55" s="12"/>
      <c r="F55" s="12"/>
      <c r="G55" s="12"/>
      <c r="H55" s="303">
        <v>0</v>
      </c>
      <c r="I55" s="303"/>
      <c r="J55" s="303"/>
      <c r="K55" s="30"/>
      <c r="L55" s="30"/>
      <c r="P55" s="23"/>
      <c r="Q55" s="23"/>
      <c r="R55" s="25"/>
      <c r="S55" s="38"/>
      <c r="T55" s="38"/>
      <c r="U55" s="39"/>
      <c r="V55" s="39"/>
      <c r="W55" s="39"/>
      <c r="X55" s="12"/>
      <c r="Y55" s="12"/>
      <c r="Z55" s="12"/>
      <c r="AA55" s="12"/>
      <c r="AB55" s="12"/>
    </row>
    <row r="56" spans="2:28" hidden="1" outlineLevel="2" x14ac:dyDescent="0.25">
      <c r="B56" s="12"/>
      <c r="C56" s="12"/>
      <c r="D56" s="12" t="s">
        <v>41</v>
      </c>
      <c r="E56" s="12"/>
      <c r="F56" s="12"/>
      <c r="G56" s="12"/>
      <c r="H56" s="303">
        <v>0</v>
      </c>
      <c r="I56" s="303"/>
      <c r="J56" s="303"/>
      <c r="K56" s="30"/>
      <c r="L56" s="30"/>
      <c r="P56" s="23"/>
      <c r="Q56" s="23"/>
      <c r="R56" s="25"/>
      <c r="S56" s="38"/>
      <c r="T56" s="38"/>
      <c r="U56" s="39"/>
      <c r="V56" s="39"/>
      <c r="W56" s="39"/>
      <c r="X56" s="12"/>
      <c r="Y56" s="12"/>
      <c r="Z56" s="12"/>
      <c r="AA56" s="12"/>
      <c r="AB56" s="12"/>
    </row>
    <row r="57" spans="2:28" hidden="1" outlineLevel="2" x14ac:dyDescent="0.25">
      <c r="B57" s="12"/>
      <c r="C57" s="12"/>
      <c r="D57" s="12" t="s">
        <v>42</v>
      </c>
      <c r="E57" s="12"/>
      <c r="F57" s="12"/>
      <c r="G57" s="12"/>
      <c r="H57" s="303">
        <v>0</v>
      </c>
      <c r="I57" s="303"/>
      <c r="J57" s="303"/>
      <c r="K57" s="30"/>
      <c r="L57" s="30"/>
      <c r="P57" s="23"/>
      <c r="Q57" s="23"/>
      <c r="R57" s="25"/>
      <c r="S57" s="40"/>
      <c r="T57" s="40"/>
      <c r="U57" s="39"/>
      <c r="V57" s="39"/>
      <c r="W57" s="39"/>
      <c r="X57" s="12"/>
      <c r="Y57" s="12"/>
      <c r="Z57" s="12"/>
      <c r="AA57" s="12"/>
      <c r="AB57" s="12"/>
    </row>
    <row r="58" spans="2:28" hidden="1" outlineLevel="2" x14ac:dyDescent="0.25">
      <c r="B58" s="12"/>
      <c r="C58" s="12"/>
      <c r="D58" s="12" t="s">
        <v>43</v>
      </c>
      <c r="E58" s="12"/>
      <c r="F58" s="12"/>
      <c r="G58" s="12"/>
      <c r="H58" s="303">
        <v>0</v>
      </c>
      <c r="I58" s="303"/>
      <c r="J58" s="303"/>
      <c r="K58" s="30"/>
      <c r="L58" s="30"/>
      <c r="P58" s="23"/>
      <c r="Q58" s="23"/>
      <c r="R58" s="25"/>
      <c r="S58" s="40"/>
      <c r="T58" s="40"/>
      <c r="U58" s="39"/>
      <c r="V58" s="39"/>
      <c r="W58" s="39"/>
      <c r="X58" s="12"/>
      <c r="Y58" s="12"/>
      <c r="Z58" s="12"/>
      <c r="AA58" s="12"/>
      <c r="AB58" s="12"/>
    </row>
    <row r="59" spans="2:28" hidden="1" outlineLevel="2" x14ac:dyDescent="0.25">
      <c r="B59" s="12"/>
      <c r="C59" s="12"/>
      <c r="D59" s="12" t="s">
        <v>44</v>
      </c>
      <c r="E59" s="12"/>
      <c r="F59" s="12"/>
      <c r="G59" s="12"/>
      <c r="H59" s="303">
        <v>0</v>
      </c>
      <c r="I59" s="303"/>
      <c r="J59" s="303"/>
      <c r="K59" s="12"/>
      <c r="L59" s="12"/>
      <c r="P59" s="23"/>
      <c r="Q59" s="23"/>
      <c r="R59" s="25"/>
      <c r="S59" s="12"/>
      <c r="T59" s="41"/>
      <c r="X59" s="12"/>
      <c r="Y59" s="12"/>
      <c r="Z59" s="12"/>
      <c r="AA59" s="12"/>
      <c r="AB59" s="12"/>
    </row>
    <row r="60" spans="2:28" hidden="1" outlineLevel="2" x14ac:dyDescent="0.25">
      <c r="B60" s="12"/>
      <c r="C60" s="12"/>
      <c r="D60" s="12" t="s">
        <v>45</v>
      </c>
      <c r="E60" s="12"/>
      <c r="F60" s="12"/>
      <c r="G60" s="12"/>
      <c r="H60" s="303">
        <v>0</v>
      </c>
      <c r="I60" s="303"/>
      <c r="J60" s="303"/>
      <c r="K60" s="12"/>
      <c r="L60" s="12"/>
      <c r="P60" s="23"/>
      <c r="Q60" s="23"/>
      <c r="R60" s="25"/>
      <c r="S60" s="12"/>
      <c r="T60" s="12"/>
      <c r="U60" s="12"/>
      <c r="V60" s="12"/>
      <c r="W60" s="12"/>
      <c r="X60" s="12"/>
      <c r="Y60" s="12"/>
      <c r="Z60" s="12"/>
      <c r="AA60" s="12"/>
      <c r="AB60" s="12"/>
    </row>
    <row r="61" spans="2:28" hidden="1" outlineLevel="2" x14ac:dyDescent="0.25">
      <c r="B61" s="12"/>
      <c r="C61" s="12"/>
      <c r="D61" s="12" t="s">
        <v>16</v>
      </c>
      <c r="E61" s="12"/>
      <c r="F61" s="12"/>
      <c r="G61" s="12"/>
      <c r="H61" s="303">
        <v>0</v>
      </c>
      <c r="I61" s="303"/>
      <c r="J61" s="303"/>
      <c r="K61" s="30"/>
      <c r="L61" s="30"/>
      <c r="P61" s="23"/>
      <c r="Q61" s="23"/>
      <c r="R61" s="25"/>
      <c r="S61" s="38"/>
      <c r="T61" s="38"/>
      <c r="U61" s="39"/>
      <c r="V61" s="39"/>
      <c r="W61" s="39"/>
      <c r="X61" s="12"/>
      <c r="Y61" s="12"/>
      <c r="Z61" s="12"/>
      <c r="AA61" s="12"/>
      <c r="AB61" s="12"/>
    </row>
    <row r="62" spans="2:28" collapsed="1" x14ac:dyDescent="0.25">
      <c r="B62" s="12"/>
      <c r="C62" s="12"/>
      <c r="D62" s="12"/>
      <c r="E62" s="12"/>
      <c r="F62" s="12"/>
      <c r="G62" s="12"/>
      <c r="H62" s="28"/>
      <c r="I62" s="28"/>
      <c r="J62" s="42"/>
      <c r="K62" s="12"/>
      <c r="L62" s="12"/>
      <c r="P62" s="43"/>
      <c r="Q62" s="43"/>
      <c r="R62" s="43"/>
      <c r="S62" s="12"/>
      <c r="T62" s="12"/>
      <c r="U62" s="12"/>
      <c r="V62" s="12"/>
      <c r="W62" s="12"/>
      <c r="X62" s="12"/>
      <c r="Y62" s="12"/>
      <c r="Z62" s="12"/>
      <c r="AA62" s="12"/>
      <c r="AB62" s="12"/>
    </row>
    <row r="63" spans="2:28" x14ac:dyDescent="0.25">
      <c r="B63" s="22" t="s">
        <v>46</v>
      </c>
      <c r="C63" s="22"/>
      <c r="D63" s="12"/>
      <c r="E63" s="12"/>
      <c r="F63" s="12"/>
      <c r="G63" s="12"/>
      <c r="H63" s="302">
        <f>SUM(H64:H68)</f>
        <v>0</v>
      </c>
      <c r="I63" s="302"/>
      <c r="J63" s="302"/>
      <c r="K63" s="12"/>
      <c r="L63" s="12"/>
      <c r="P63" s="23"/>
      <c r="Q63" s="23"/>
      <c r="R63" s="24"/>
      <c r="S63" s="12"/>
      <c r="T63" s="12"/>
      <c r="U63" s="12"/>
      <c r="V63" s="12"/>
      <c r="W63" s="12"/>
      <c r="X63" s="12"/>
      <c r="Y63" s="12"/>
      <c r="Z63" s="12"/>
      <c r="AA63" s="12"/>
      <c r="AB63" s="12"/>
    </row>
    <row r="64" spans="2:28" hidden="1" outlineLevel="2" x14ac:dyDescent="0.25">
      <c r="B64" s="12"/>
      <c r="C64" s="12"/>
      <c r="D64" s="44"/>
      <c r="E64" s="44"/>
      <c r="F64" s="44"/>
      <c r="G64" s="43"/>
      <c r="H64" s="303">
        <v>0</v>
      </c>
      <c r="I64" s="303"/>
      <c r="J64" s="303"/>
      <c r="K64" s="43"/>
      <c r="L64" s="43"/>
      <c r="P64" s="23"/>
      <c r="Q64" s="23"/>
      <c r="R64" s="25"/>
      <c r="S64" s="12"/>
      <c r="T64" s="12"/>
      <c r="U64" s="12"/>
      <c r="V64" s="12"/>
      <c r="W64" s="12"/>
      <c r="X64" s="12"/>
      <c r="Y64" s="12"/>
      <c r="Z64" s="12"/>
      <c r="AA64" s="12"/>
      <c r="AB64" s="12"/>
    </row>
    <row r="65" spans="2:28" hidden="1" outlineLevel="2" x14ac:dyDescent="0.25">
      <c r="B65" s="12"/>
      <c r="C65" s="12"/>
      <c r="D65" s="44"/>
      <c r="E65" s="44"/>
      <c r="F65" s="44"/>
      <c r="G65" s="43"/>
      <c r="H65" s="303">
        <v>0</v>
      </c>
      <c r="I65" s="303"/>
      <c r="J65" s="303"/>
      <c r="K65" s="43"/>
      <c r="L65" s="43"/>
      <c r="P65" s="23"/>
      <c r="Q65" s="23"/>
      <c r="R65" s="25"/>
      <c r="S65" s="12"/>
      <c r="T65" s="12"/>
      <c r="U65" s="12"/>
      <c r="V65" s="12"/>
      <c r="W65" s="12"/>
      <c r="X65" s="12"/>
      <c r="Y65" s="12"/>
      <c r="Z65" s="12"/>
      <c r="AA65" s="12"/>
      <c r="AB65" s="12"/>
    </row>
    <row r="66" spans="2:28" hidden="1" outlineLevel="2" x14ac:dyDescent="0.25">
      <c r="B66" s="12"/>
      <c r="C66" s="12"/>
      <c r="D66" s="44"/>
      <c r="E66" s="44"/>
      <c r="F66" s="44"/>
      <c r="G66" s="43"/>
      <c r="H66" s="303">
        <v>0</v>
      </c>
      <c r="I66" s="303"/>
      <c r="J66" s="303"/>
      <c r="K66" s="43"/>
      <c r="L66" s="43"/>
      <c r="P66" s="23"/>
      <c r="Q66" s="23"/>
      <c r="R66" s="25"/>
      <c r="S66" s="12"/>
      <c r="T66" s="12"/>
      <c r="U66" s="12"/>
      <c r="V66" s="12"/>
      <c r="W66" s="12"/>
      <c r="X66" s="12"/>
      <c r="Y66" s="12"/>
      <c r="Z66" s="12"/>
      <c r="AA66" s="12"/>
      <c r="AB66" s="12"/>
    </row>
    <row r="67" spans="2:28" hidden="1" outlineLevel="2" x14ac:dyDescent="0.25">
      <c r="B67" s="12"/>
      <c r="C67" s="12"/>
      <c r="D67" s="44"/>
      <c r="E67" s="44"/>
      <c r="F67" s="44"/>
      <c r="G67" s="43"/>
      <c r="H67" s="303">
        <v>0</v>
      </c>
      <c r="I67" s="303"/>
      <c r="J67" s="303"/>
      <c r="K67" s="43"/>
      <c r="L67" s="43"/>
      <c r="P67" s="23"/>
      <c r="Q67" s="23"/>
      <c r="R67" s="25"/>
      <c r="S67" s="12"/>
      <c r="T67" s="12"/>
      <c r="U67" s="12"/>
      <c r="V67" s="12"/>
      <c r="W67" s="12"/>
      <c r="X67" s="12"/>
      <c r="Y67" s="12"/>
      <c r="Z67" s="12"/>
      <c r="AA67" s="12"/>
      <c r="AB67" s="12"/>
    </row>
    <row r="68" spans="2:28" hidden="1" outlineLevel="2" x14ac:dyDescent="0.25">
      <c r="B68" s="12"/>
      <c r="C68" s="12"/>
      <c r="D68" s="44"/>
      <c r="E68" s="44"/>
      <c r="F68" s="44"/>
      <c r="G68" s="43"/>
      <c r="H68" s="303">
        <v>0</v>
      </c>
      <c r="I68" s="303"/>
      <c r="J68" s="303"/>
      <c r="K68" s="43"/>
      <c r="L68" s="43"/>
      <c r="P68" s="23"/>
      <c r="Q68" s="23"/>
      <c r="R68" s="25"/>
      <c r="S68" s="12"/>
      <c r="T68" s="12"/>
      <c r="U68" s="12"/>
      <c r="V68" s="12"/>
      <c r="W68" s="12"/>
      <c r="X68" s="12"/>
      <c r="Y68" s="12"/>
      <c r="Z68" s="12"/>
      <c r="AA68" s="12"/>
      <c r="AB68" s="12"/>
    </row>
    <row r="69" spans="2:28" s="7" customFormat="1" hidden="1" outlineLevel="2" x14ac:dyDescent="0.25">
      <c r="B69" s="45"/>
      <c r="C69" s="45"/>
      <c r="D69" s="46"/>
      <c r="E69" s="46"/>
      <c r="F69" s="46"/>
      <c r="G69" s="46"/>
      <c r="H69" s="46"/>
      <c r="I69" s="46"/>
      <c r="J69" s="46"/>
      <c r="K69" s="43"/>
      <c r="L69" s="43"/>
      <c r="M69" s="28"/>
      <c r="N69" s="28"/>
      <c r="O69" s="43"/>
      <c r="P69" s="43"/>
      <c r="Q69" s="43"/>
      <c r="R69" s="43"/>
      <c r="S69" s="16"/>
      <c r="T69" s="16"/>
      <c r="U69" s="16"/>
      <c r="V69" s="16"/>
      <c r="W69" s="16"/>
      <c r="X69" s="16"/>
      <c r="Y69" s="16"/>
      <c r="Z69" s="16"/>
      <c r="AA69" s="16"/>
      <c r="AB69" s="16"/>
    </row>
    <row r="70" spans="2:28" collapsed="1" x14ac:dyDescent="0.25">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2:28" x14ac:dyDescent="0.25">
      <c r="B71" s="17" t="s">
        <v>47</v>
      </c>
      <c r="C71" s="17"/>
      <c r="D71" s="47"/>
      <c r="E71" s="17"/>
      <c r="F71" s="17"/>
      <c r="G71" s="17"/>
      <c r="H71" s="301">
        <f>H21+H27+H32+H42+H48+H53+H63+H37</f>
        <v>0</v>
      </c>
      <c r="I71" s="301"/>
      <c r="J71" s="301"/>
      <c r="K71" s="20"/>
      <c r="L71" s="20"/>
      <c r="M71" s="7"/>
      <c r="N71" s="48"/>
      <c r="O71" s="48"/>
      <c r="P71" s="48"/>
      <c r="Q71" s="48"/>
      <c r="R71" s="49"/>
      <c r="S71" s="12"/>
      <c r="T71" s="12"/>
      <c r="U71" s="12"/>
      <c r="V71" s="12"/>
      <c r="W71" s="12"/>
      <c r="X71" s="12"/>
      <c r="Y71" s="12"/>
      <c r="Z71" s="12"/>
    </row>
    <row r="72" spans="2:28" x14ac:dyDescent="0.25">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2:28" x14ac:dyDescent="0.25">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2:28" x14ac:dyDescent="0.25">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2:28" x14ac:dyDescent="0.25">
      <c r="B75" s="12"/>
      <c r="C75" s="12"/>
      <c r="D75" s="12"/>
      <c r="E75" s="50"/>
      <c r="F75" s="50"/>
      <c r="G75" s="50"/>
      <c r="H75" s="50"/>
      <c r="I75" s="50"/>
      <c r="J75" s="50"/>
      <c r="K75" s="12"/>
      <c r="L75" s="12"/>
      <c r="M75" s="12"/>
      <c r="N75" s="12"/>
      <c r="O75" s="12"/>
      <c r="P75" s="12"/>
      <c r="Q75" s="12"/>
      <c r="R75" s="12"/>
      <c r="S75" s="12"/>
      <c r="T75" s="12"/>
      <c r="U75" s="12"/>
      <c r="V75" s="12"/>
      <c r="W75" s="12"/>
      <c r="X75" s="12"/>
      <c r="Y75" s="12"/>
      <c r="Z75" s="12"/>
    </row>
    <row r="76" spans="2:28" ht="17.399999999999999" x14ac:dyDescent="0.3">
      <c r="B76" s="13" t="s">
        <v>48</v>
      </c>
      <c r="C76" s="13"/>
      <c r="D76" s="12"/>
      <c r="E76" s="12"/>
      <c r="F76" s="12"/>
      <c r="G76" s="12"/>
      <c r="H76" s="12"/>
      <c r="I76" s="12"/>
      <c r="J76" s="12"/>
      <c r="K76" s="12"/>
      <c r="L76" s="12"/>
      <c r="M76" s="12"/>
      <c r="N76" s="12"/>
      <c r="O76" s="12"/>
      <c r="P76" s="12"/>
      <c r="Q76" s="12"/>
      <c r="R76" s="12"/>
      <c r="S76" s="12"/>
      <c r="T76" s="12"/>
      <c r="U76" s="12"/>
      <c r="V76" s="12"/>
      <c r="W76" s="16"/>
      <c r="X76" s="12"/>
      <c r="Y76" s="12"/>
      <c r="Z76" s="12"/>
    </row>
    <row r="77" spans="2:28" ht="13.5" customHeight="1" x14ac:dyDescent="0.3">
      <c r="B77" s="13"/>
      <c r="C77" s="14" t="s">
        <v>49</v>
      </c>
      <c r="E77" s="12"/>
      <c r="F77" s="12"/>
      <c r="G77" s="12"/>
      <c r="H77" s="12"/>
      <c r="I77" s="12"/>
      <c r="J77" s="12"/>
      <c r="K77" s="12"/>
      <c r="L77" s="12"/>
      <c r="M77" s="12"/>
      <c r="N77" s="12"/>
      <c r="O77" s="12"/>
      <c r="P77" s="12"/>
      <c r="Q77" s="12"/>
      <c r="R77" s="12"/>
      <c r="S77" s="12"/>
      <c r="T77" s="12"/>
      <c r="U77" s="12"/>
      <c r="V77" s="12"/>
      <c r="W77" s="12"/>
      <c r="X77" s="12"/>
      <c r="Y77" s="12"/>
      <c r="Z77" s="12"/>
    </row>
    <row r="78" spans="2:28" ht="13.5" customHeight="1" x14ac:dyDescent="0.3">
      <c r="B78" s="13"/>
      <c r="C78" s="14" t="s">
        <v>50</v>
      </c>
      <c r="E78" s="12"/>
      <c r="F78" s="12"/>
      <c r="G78" s="12"/>
      <c r="H78" s="12"/>
      <c r="I78" s="12"/>
      <c r="J78" s="12"/>
      <c r="K78" s="12"/>
      <c r="L78" s="12"/>
      <c r="M78" s="12"/>
      <c r="N78" s="12"/>
      <c r="O78" s="12"/>
      <c r="P78" s="12"/>
      <c r="Q78" s="12"/>
      <c r="R78" s="12"/>
      <c r="S78" s="12"/>
      <c r="T78" s="12"/>
      <c r="U78" s="12"/>
      <c r="V78" s="12"/>
      <c r="W78" s="12"/>
      <c r="X78" s="12"/>
      <c r="Y78" s="12"/>
      <c r="Z78" s="12"/>
    </row>
    <row r="79" spans="2:28" x14ac:dyDescent="0.25">
      <c r="B79" s="51"/>
      <c r="C79" s="51"/>
      <c r="D79" s="12"/>
      <c r="E79" s="12"/>
      <c r="F79" s="12"/>
      <c r="G79" s="12"/>
      <c r="H79" s="12"/>
      <c r="I79" s="52"/>
      <c r="J79" s="52"/>
      <c r="K79" s="53"/>
      <c r="L79" s="53"/>
      <c r="M79" s="54"/>
      <c r="N79" s="55"/>
      <c r="O79" s="56"/>
      <c r="P79" s="57"/>
      <c r="Q79" s="54"/>
      <c r="R79" s="55"/>
      <c r="T79" s="58"/>
      <c r="U79" s="59">
        <v>1</v>
      </c>
      <c r="V79" s="60"/>
      <c r="W79" s="61"/>
      <c r="X79" s="12"/>
      <c r="Y79" s="12"/>
      <c r="Z79" s="12"/>
    </row>
    <row r="80" spans="2:28" ht="15" x14ac:dyDescent="0.25">
      <c r="B80" s="62" t="s">
        <v>51</v>
      </c>
      <c r="C80" s="47"/>
      <c r="D80" s="63"/>
      <c r="E80" s="63"/>
      <c r="F80" s="63"/>
      <c r="G80" s="287" t="s">
        <v>52</v>
      </c>
      <c r="H80" s="296"/>
      <c r="I80" s="287" t="s">
        <v>53</v>
      </c>
      <c r="J80" s="296"/>
      <c r="K80" s="287" t="s">
        <v>54</v>
      </c>
      <c r="L80" s="296"/>
      <c r="M80" s="287" t="s">
        <v>55</v>
      </c>
      <c r="N80" s="296"/>
      <c r="O80" s="287" t="s">
        <v>56</v>
      </c>
      <c r="P80" s="296"/>
      <c r="Q80" s="287" t="s">
        <v>57</v>
      </c>
      <c r="R80" s="296"/>
      <c r="S80" s="287" t="s">
        <v>58</v>
      </c>
      <c r="T80" s="296"/>
      <c r="U80" s="297" t="s">
        <v>59</v>
      </c>
      <c r="V80" s="298"/>
      <c r="W80" s="19"/>
    </row>
    <row r="81" spans="2:30" ht="9.75" customHeight="1" x14ac:dyDescent="0.25">
      <c r="B81" s="63"/>
      <c r="C81" s="63"/>
      <c r="D81" s="63"/>
      <c r="E81" s="63"/>
      <c r="F81" s="63"/>
      <c r="G81" s="64" t="s">
        <v>60</v>
      </c>
      <c r="H81" s="65" t="s">
        <v>61</v>
      </c>
      <c r="I81" s="64" t="s">
        <v>60</v>
      </c>
      <c r="J81" s="65" t="s">
        <v>61</v>
      </c>
      <c r="K81" s="64" t="s">
        <v>60</v>
      </c>
      <c r="L81" s="65" t="s">
        <v>61</v>
      </c>
      <c r="M81" s="64" t="s">
        <v>60</v>
      </c>
      <c r="N81" s="65" t="s">
        <v>61</v>
      </c>
      <c r="O81" s="64" t="s">
        <v>60</v>
      </c>
      <c r="P81" s="65" t="s">
        <v>61</v>
      </c>
      <c r="Q81" s="64" t="s">
        <v>60</v>
      </c>
      <c r="R81" s="65" t="s">
        <v>61</v>
      </c>
      <c r="S81" s="64" t="s">
        <v>60</v>
      </c>
      <c r="T81" s="65" t="s">
        <v>61</v>
      </c>
      <c r="U81" s="299" t="s">
        <v>62</v>
      </c>
      <c r="V81" s="300"/>
      <c r="W81" s="66"/>
    </row>
    <row r="82" spans="2:30" s="7" customFormat="1" ht="4.5" customHeight="1" x14ac:dyDescent="0.25">
      <c r="B82" s="67"/>
      <c r="C82" s="67"/>
      <c r="D82" s="67"/>
      <c r="E82" s="67"/>
      <c r="F82" s="67"/>
      <c r="G82" s="68"/>
      <c r="H82" s="69"/>
      <c r="I82" s="68"/>
      <c r="J82" s="69"/>
      <c r="K82" s="68"/>
      <c r="L82" s="69"/>
      <c r="M82" s="68"/>
      <c r="N82" s="69"/>
      <c r="O82" s="68"/>
      <c r="P82" s="69"/>
      <c r="Q82" s="68"/>
      <c r="R82" s="69"/>
      <c r="S82" s="68"/>
      <c r="T82" s="69"/>
      <c r="U82" s="16"/>
      <c r="V82" s="16"/>
      <c r="W82" s="16"/>
    </row>
    <row r="83" spans="2:30" x14ac:dyDescent="0.25">
      <c r="B83" s="12" t="s">
        <v>63</v>
      </c>
      <c r="C83" s="12"/>
      <c r="F83" s="70"/>
      <c r="G83" s="71">
        <v>0.33333333333333331</v>
      </c>
      <c r="H83" s="72">
        <v>0.5</v>
      </c>
      <c r="I83" s="71">
        <v>0.33333333333333331</v>
      </c>
      <c r="J83" s="72">
        <v>0.5</v>
      </c>
      <c r="K83" s="71">
        <v>0.33333333333333331</v>
      </c>
      <c r="L83" s="72">
        <v>0.5</v>
      </c>
      <c r="M83" s="71">
        <v>0.33333333333333331</v>
      </c>
      <c r="N83" s="72">
        <v>0.5</v>
      </c>
      <c r="O83" s="71">
        <v>0.33333333333333331</v>
      </c>
      <c r="P83" s="72">
        <v>0.5</v>
      </c>
      <c r="Q83" s="71">
        <v>0.33333333333333331</v>
      </c>
      <c r="R83" s="72">
        <v>0.5</v>
      </c>
      <c r="S83" s="71">
        <v>0.33333333333333331</v>
      </c>
      <c r="T83" s="72">
        <v>0.5</v>
      </c>
      <c r="U83" s="73"/>
      <c r="V83" s="73"/>
      <c r="W83" s="73"/>
    </row>
    <row r="84" spans="2:30" x14ac:dyDescent="0.25">
      <c r="B84" s="12" t="s">
        <v>64</v>
      </c>
      <c r="C84" s="12"/>
      <c r="F84" s="70"/>
      <c r="G84" s="71">
        <v>0.5</v>
      </c>
      <c r="H84" s="72">
        <v>0.70833333333333337</v>
      </c>
      <c r="I84" s="71">
        <v>0.5</v>
      </c>
      <c r="J84" s="72">
        <v>0.70833333333333337</v>
      </c>
      <c r="K84" s="71">
        <v>0.5</v>
      </c>
      <c r="L84" s="72">
        <v>0.70833333333333337</v>
      </c>
      <c r="M84" s="71">
        <v>0.5</v>
      </c>
      <c r="N84" s="72">
        <v>0.70833333333333337</v>
      </c>
      <c r="O84" s="71">
        <v>0.5</v>
      </c>
      <c r="P84" s="72">
        <v>0.70833333333333337</v>
      </c>
      <c r="Q84" s="71">
        <v>0.5</v>
      </c>
      <c r="R84" s="72">
        <v>0.70833333333333337</v>
      </c>
      <c r="S84" s="71">
        <v>0.5</v>
      </c>
      <c r="T84" s="72">
        <v>0.70833333333333337</v>
      </c>
      <c r="U84" s="73"/>
      <c r="V84" s="73"/>
      <c r="W84" s="73"/>
    </row>
    <row r="85" spans="2:30" x14ac:dyDescent="0.25">
      <c r="B85" s="12" t="s">
        <v>65</v>
      </c>
      <c r="C85" s="12"/>
      <c r="F85" s="70"/>
      <c r="G85" s="71">
        <v>0.70833333333333337</v>
      </c>
      <c r="H85" s="72">
        <v>0.95833333333333337</v>
      </c>
      <c r="I85" s="71">
        <v>0.70833333333333337</v>
      </c>
      <c r="J85" s="72">
        <v>0.95833333333333337</v>
      </c>
      <c r="K85" s="71">
        <v>0.70833333333333337</v>
      </c>
      <c r="L85" s="72">
        <v>0.95833333333333337</v>
      </c>
      <c r="M85" s="71">
        <v>0.70833333333333337</v>
      </c>
      <c r="N85" s="72">
        <v>0.95833333333333337</v>
      </c>
      <c r="O85" s="71">
        <v>0.70833333333333337</v>
      </c>
      <c r="P85" s="72">
        <v>0.95833333333333337</v>
      </c>
      <c r="Q85" s="71">
        <v>0.70833333333333337</v>
      </c>
      <c r="R85" s="72">
        <v>0.95833333333333337</v>
      </c>
      <c r="S85" s="71">
        <v>0.70833333333333337</v>
      </c>
      <c r="T85" s="72">
        <v>0.95833333333333337</v>
      </c>
      <c r="U85" s="73"/>
      <c r="V85" s="73"/>
      <c r="W85" s="73"/>
    </row>
    <row r="86" spans="2:30" s="7" customFormat="1" ht="3.75" customHeight="1" x14ac:dyDescent="0.25">
      <c r="B86" s="16"/>
      <c r="C86" s="16"/>
      <c r="F86" s="74"/>
      <c r="G86" s="71"/>
      <c r="H86" s="72"/>
      <c r="I86" s="75"/>
      <c r="J86" s="76"/>
      <c r="K86" s="75"/>
      <c r="L86" s="76"/>
      <c r="M86" s="75"/>
      <c r="N86" s="76"/>
      <c r="O86" s="75"/>
      <c r="P86" s="76"/>
      <c r="Q86" s="75"/>
      <c r="R86" s="76"/>
      <c r="S86" s="75"/>
      <c r="T86" s="76"/>
      <c r="U86" s="73"/>
      <c r="V86" s="73"/>
      <c r="W86" s="73"/>
    </row>
    <row r="87" spans="2:30" x14ac:dyDescent="0.25">
      <c r="B87" s="17" t="s">
        <v>66</v>
      </c>
      <c r="C87" s="17"/>
      <c r="D87" s="47"/>
      <c r="E87" s="47"/>
      <c r="F87" s="77"/>
      <c r="G87" s="291">
        <f>(H83-G83)+(H84-G84)+(IF(H85&lt;G85,K79-G85+H85,H85-G85))</f>
        <v>0.625</v>
      </c>
      <c r="H87" s="292"/>
      <c r="I87" s="291">
        <f>(J83-I83)+(J84-I84)+(IF(J85&lt;I85,M79-I85+J85,J85-I85))</f>
        <v>0.625</v>
      </c>
      <c r="J87" s="292"/>
      <c r="K87" s="291">
        <f>(L83-K83)+(L84-K84)+(IF(L85&lt;K85,O79-K85+L85,L85-K85))</f>
        <v>0.625</v>
      </c>
      <c r="L87" s="292"/>
      <c r="M87" s="291">
        <f>(N83-M83)+(N84-M84)+(IF(N85&lt;M85,Q79-M85+N85,N85-M85))</f>
        <v>0.625</v>
      </c>
      <c r="N87" s="292"/>
      <c r="O87" s="291">
        <f>(P83-O83)+(P84-O84)+(IF(P85&lt;O85,S79-O85+P85,P85-O85))</f>
        <v>0.625</v>
      </c>
      <c r="P87" s="292"/>
      <c r="Q87" s="291">
        <f>(R83-Q83)+(R84-Q84)+(IF(R85&lt;Q85,U79-Q85+R85,R85-Q85))</f>
        <v>0.625</v>
      </c>
      <c r="R87" s="292"/>
      <c r="S87" s="291">
        <f>(T83-S83)+(T84-S84)+(IF(T85&lt;S85,X79-S85+T85,T85-S85))</f>
        <v>0.625</v>
      </c>
      <c r="T87" s="292"/>
      <c r="U87" s="293">
        <f>I87+K87+M87+O87+Q87+S87+G87</f>
        <v>4.375</v>
      </c>
      <c r="V87" s="294"/>
      <c r="W87" s="78"/>
    </row>
    <row r="88" spans="2:30" x14ac:dyDescent="0.25">
      <c r="W88" s="7"/>
    </row>
    <row r="89" spans="2:30" x14ac:dyDescent="0.25">
      <c r="W89" s="7"/>
      <c r="Y89" s="79"/>
      <c r="Z89" s="79"/>
    </row>
    <row r="90" spans="2:30" ht="15" x14ac:dyDescent="0.25">
      <c r="B90" s="62" t="s">
        <v>67</v>
      </c>
      <c r="C90" s="47"/>
      <c r="D90" s="47"/>
      <c r="E90" s="63" t="s">
        <v>68</v>
      </c>
      <c r="F90" s="63" t="s">
        <v>69</v>
      </c>
      <c r="H90" s="80" t="s">
        <v>70</v>
      </c>
      <c r="I90" s="81"/>
      <c r="J90" s="81"/>
      <c r="K90" s="82"/>
      <c r="L90" s="83" t="s">
        <v>71</v>
      </c>
      <c r="M90" s="84"/>
      <c r="N90" s="83" t="s">
        <v>72</v>
      </c>
      <c r="O90" s="84"/>
      <c r="P90" s="83" t="s">
        <v>73</v>
      </c>
      <c r="Q90" s="295" t="s">
        <v>74</v>
      </c>
      <c r="R90" s="295"/>
      <c r="S90" s="295"/>
      <c r="T90" s="7"/>
      <c r="W90" s="7"/>
      <c r="X90" s="85"/>
      <c r="Y90" s="79"/>
      <c r="Z90" s="79"/>
      <c r="AC90" s="86"/>
      <c r="AD90" s="7"/>
    </row>
    <row r="91" spans="2:30" ht="3.75" customHeight="1" x14ac:dyDescent="0.25">
      <c r="H91" s="7"/>
      <c r="I91" s="7"/>
      <c r="J91" s="7"/>
      <c r="K91" s="7"/>
      <c r="L91" s="7"/>
      <c r="M91" s="7"/>
      <c r="S91" s="7"/>
      <c r="T91" s="7"/>
      <c r="W91" s="7"/>
      <c r="X91" s="7"/>
      <c r="Y91" s="7"/>
      <c r="Z91" s="7"/>
      <c r="AA91" s="7"/>
      <c r="AB91" s="7"/>
      <c r="AC91" s="7"/>
      <c r="AD91" s="7"/>
    </row>
    <row r="92" spans="2:30" x14ac:dyDescent="0.25">
      <c r="B92" s="289">
        <v>2</v>
      </c>
      <c r="C92" s="289"/>
      <c r="D92" s="4" t="s">
        <v>75</v>
      </c>
      <c r="E92" s="87">
        <v>1</v>
      </c>
      <c r="F92" s="4">
        <f t="shared" ref="F92:F99" si="0">B92*E92</f>
        <v>2</v>
      </c>
      <c r="H92" s="88" t="s">
        <v>76</v>
      </c>
      <c r="I92" s="88"/>
      <c r="J92" s="7"/>
      <c r="K92" s="285">
        <v>2</v>
      </c>
      <c r="L92" s="290"/>
      <c r="M92" s="285">
        <v>1</v>
      </c>
      <c r="N92" s="285"/>
      <c r="P92" s="89">
        <f>K92/M92</f>
        <v>2</v>
      </c>
      <c r="Q92" s="286">
        <f>K92-M92</f>
        <v>1</v>
      </c>
      <c r="R92" s="286"/>
      <c r="S92" s="286"/>
      <c r="T92" s="7"/>
      <c r="X92" s="7"/>
      <c r="Y92" s="7"/>
      <c r="Z92" s="7"/>
      <c r="AA92" s="90"/>
      <c r="AB92" s="90"/>
      <c r="AC92" s="90"/>
      <c r="AD92" s="7"/>
    </row>
    <row r="93" spans="2:30" x14ac:dyDescent="0.25">
      <c r="B93" s="289">
        <v>3</v>
      </c>
      <c r="C93" s="289"/>
      <c r="D93" s="4" t="s">
        <v>75</v>
      </c>
      <c r="E93" s="87">
        <v>0</v>
      </c>
      <c r="F93" s="4">
        <f t="shared" si="0"/>
        <v>0</v>
      </c>
      <c r="H93" s="91" t="s">
        <v>77</v>
      </c>
      <c r="I93" s="91"/>
      <c r="J93" s="7"/>
      <c r="K93" s="285">
        <v>2</v>
      </c>
      <c r="L93" s="290"/>
      <c r="M93" s="285">
        <v>1</v>
      </c>
      <c r="N93" s="285"/>
      <c r="P93" s="89">
        <f>K93/M93</f>
        <v>2</v>
      </c>
      <c r="Q93" s="286">
        <f>K93-M93</f>
        <v>1</v>
      </c>
      <c r="R93" s="286"/>
      <c r="S93" s="286"/>
      <c r="T93" s="7"/>
      <c r="X93" s="7"/>
      <c r="Y93" s="7"/>
      <c r="Z93" s="7"/>
      <c r="AA93" s="90"/>
      <c r="AB93" s="90"/>
      <c r="AC93" s="90"/>
      <c r="AD93" s="7"/>
    </row>
    <row r="94" spans="2:30" x14ac:dyDescent="0.25">
      <c r="B94" s="289">
        <v>4</v>
      </c>
      <c r="C94" s="289"/>
      <c r="D94" s="4" t="s">
        <v>75</v>
      </c>
      <c r="E94" s="87">
        <v>0</v>
      </c>
      <c r="F94" s="4">
        <f t="shared" si="0"/>
        <v>0</v>
      </c>
      <c r="H94" s="91" t="s">
        <v>78</v>
      </c>
      <c r="I94" s="91"/>
      <c r="J94" s="7"/>
      <c r="K94" s="283">
        <v>2</v>
      </c>
      <c r="L94" s="284"/>
      <c r="M94" s="285">
        <v>1</v>
      </c>
      <c r="N94" s="285"/>
      <c r="P94" s="89">
        <f>K94/M94</f>
        <v>2</v>
      </c>
      <c r="Q94" s="286">
        <f>K94-M94</f>
        <v>1</v>
      </c>
      <c r="R94" s="286"/>
      <c r="S94" s="286"/>
      <c r="T94" s="7"/>
      <c r="X94" s="7"/>
      <c r="AA94" s="90"/>
      <c r="AB94" s="90"/>
      <c r="AC94" s="90"/>
      <c r="AD94" s="7"/>
    </row>
    <row r="95" spans="2:30" x14ac:dyDescent="0.25">
      <c r="B95" s="289">
        <v>5</v>
      </c>
      <c r="C95" s="289"/>
      <c r="D95" s="4" t="s">
        <v>75</v>
      </c>
      <c r="E95" s="87">
        <v>0</v>
      </c>
      <c r="F95" s="4">
        <f t="shared" si="0"/>
        <v>0</v>
      </c>
      <c r="T95" s="7"/>
      <c r="X95" s="7"/>
      <c r="Y95" s="7"/>
      <c r="Z95" s="7"/>
      <c r="AA95" s="7"/>
      <c r="AB95" s="7"/>
      <c r="AC95" s="7"/>
      <c r="AD95" s="7"/>
    </row>
    <row r="96" spans="2:30" x14ac:dyDescent="0.25">
      <c r="B96" s="289">
        <v>6</v>
      </c>
      <c r="C96" s="289"/>
      <c r="D96" s="4" t="s">
        <v>75</v>
      </c>
      <c r="E96" s="87">
        <v>0</v>
      </c>
      <c r="F96" s="4">
        <f t="shared" si="0"/>
        <v>0</v>
      </c>
      <c r="H96" s="7" t="s">
        <v>79</v>
      </c>
      <c r="I96" s="7"/>
      <c r="J96" s="7"/>
      <c r="K96" s="283">
        <v>2</v>
      </c>
      <c r="L96" s="284"/>
      <c r="M96" s="285">
        <v>1</v>
      </c>
      <c r="N96" s="285" t="str">
        <f>IF(ISNUMBER(AC96/AA96),AC96/AA96,"")</f>
        <v/>
      </c>
      <c r="O96" s="91"/>
      <c r="P96" s="89">
        <f>K96/M96</f>
        <v>2</v>
      </c>
      <c r="Q96" s="286">
        <f>K96-M96</f>
        <v>1</v>
      </c>
      <c r="R96" s="286"/>
      <c r="S96" s="286"/>
      <c r="T96" s="7"/>
      <c r="X96" s="7"/>
      <c r="Y96" s="7"/>
      <c r="Z96" s="7"/>
      <c r="AA96" s="90"/>
      <c r="AB96" s="90"/>
      <c r="AC96" s="90"/>
      <c r="AD96" s="7"/>
    </row>
    <row r="97" spans="2:30" s="7" customFormat="1" x14ac:dyDescent="0.25">
      <c r="B97" s="289">
        <v>7</v>
      </c>
      <c r="C97" s="289"/>
      <c r="D97" s="4" t="s">
        <v>75</v>
      </c>
      <c r="E97" s="87">
        <v>0</v>
      </c>
      <c r="F97" s="4">
        <f t="shared" si="0"/>
        <v>0</v>
      </c>
      <c r="H97" s="7" t="s">
        <v>80</v>
      </c>
      <c r="K97" s="283">
        <v>2</v>
      </c>
      <c r="L97" s="284"/>
      <c r="M97" s="285">
        <v>1</v>
      </c>
      <c r="N97" s="285" t="str">
        <f>IF(ISNUMBER(AC97/AA97),AC97/AA97,"")</f>
        <v/>
      </c>
      <c r="O97" s="91"/>
      <c r="P97" s="89">
        <f>K97/M97</f>
        <v>2</v>
      </c>
      <c r="Q97" s="286">
        <f>K97-M97</f>
        <v>1</v>
      </c>
      <c r="R97" s="286"/>
      <c r="S97" s="286"/>
      <c r="AA97" s="92"/>
      <c r="AB97" s="92"/>
      <c r="AC97" s="92"/>
    </row>
    <row r="98" spans="2:30" s="7" customFormat="1" x14ac:dyDescent="0.25">
      <c r="B98" s="289">
        <v>8</v>
      </c>
      <c r="C98" s="289"/>
      <c r="D98" s="4" t="s">
        <v>75</v>
      </c>
      <c r="E98" s="87">
        <v>0</v>
      </c>
      <c r="F98" s="4">
        <f t="shared" si="0"/>
        <v>0</v>
      </c>
      <c r="H98" s="7" t="s">
        <v>81</v>
      </c>
      <c r="K98" s="283">
        <v>2</v>
      </c>
      <c r="L98" s="284"/>
      <c r="M98" s="285">
        <v>1</v>
      </c>
      <c r="N98" s="285"/>
      <c r="O98" s="91"/>
      <c r="P98" s="89">
        <f>K98/M98</f>
        <v>2</v>
      </c>
      <c r="Q98" s="286">
        <f>K98-M98</f>
        <v>1</v>
      </c>
      <c r="R98" s="286"/>
      <c r="S98" s="286"/>
      <c r="AA98" s="92"/>
      <c r="AB98" s="92"/>
      <c r="AC98" s="92"/>
    </row>
    <row r="99" spans="2:30" s="7" customFormat="1" x14ac:dyDescent="0.25">
      <c r="B99" s="289">
        <v>10</v>
      </c>
      <c r="C99" s="289"/>
      <c r="D99" s="7" t="s">
        <v>75</v>
      </c>
      <c r="E99" s="87">
        <v>0</v>
      </c>
      <c r="F99" s="7">
        <f t="shared" si="0"/>
        <v>0</v>
      </c>
      <c r="H99" s="7" t="s">
        <v>82</v>
      </c>
      <c r="K99" s="283">
        <v>2</v>
      </c>
      <c r="L99" s="284"/>
      <c r="M99" s="285">
        <v>1</v>
      </c>
      <c r="N99" s="285"/>
      <c r="O99" s="93"/>
      <c r="P99" s="89">
        <f>K99/M99</f>
        <v>2</v>
      </c>
      <c r="Q99" s="286">
        <f>K99-M99</f>
        <v>1</v>
      </c>
      <c r="R99" s="286"/>
      <c r="S99" s="286"/>
    </row>
    <row r="100" spans="2:30" x14ac:dyDescent="0.25">
      <c r="B100" s="47" t="s">
        <v>83</v>
      </c>
      <c r="C100" s="47"/>
      <c r="D100" s="47"/>
      <c r="E100" s="47"/>
      <c r="F100" s="47">
        <f>SUM(F92:F99)</f>
        <v>2</v>
      </c>
      <c r="G100" s="12"/>
      <c r="H100" s="7" t="s">
        <v>84</v>
      </c>
      <c r="I100" s="7"/>
      <c r="J100" s="7"/>
      <c r="K100" s="283">
        <v>2</v>
      </c>
      <c r="L100" s="284"/>
      <c r="M100" s="285">
        <v>1</v>
      </c>
      <c r="N100" s="285"/>
      <c r="O100" s="93"/>
      <c r="P100" s="89">
        <f>K100/M100</f>
        <v>2</v>
      </c>
      <c r="Q100" s="286">
        <f>K100-M100</f>
        <v>1</v>
      </c>
      <c r="R100" s="286"/>
      <c r="S100" s="286"/>
      <c r="T100" s="12"/>
      <c r="U100" s="12"/>
      <c r="V100" s="12"/>
      <c r="W100" s="12"/>
    </row>
    <row r="101" spans="2:30" x14ac:dyDescent="0.25">
      <c r="G101" s="12"/>
      <c r="H101" s="16"/>
      <c r="I101" s="16"/>
      <c r="J101" s="16"/>
      <c r="K101" s="16"/>
      <c r="L101" s="16"/>
      <c r="M101" s="16"/>
      <c r="N101" s="16"/>
      <c r="O101" s="12"/>
      <c r="P101" s="12"/>
      <c r="Q101" s="12"/>
      <c r="R101" s="12"/>
      <c r="S101" s="12"/>
      <c r="T101" s="12"/>
      <c r="U101" s="12"/>
      <c r="V101" s="12"/>
      <c r="W101" s="12"/>
    </row>
    <row r="102" spans="2:30" x14ac:dyDescent="0.25">
      <c r="G102" s="12"/>
      <c r="H102" s="16"/>
      <c r="I102" s="16"/>
      <c r="J102" s="16"/>
      <c r="K102" s="16"/>
      <c r="L102" s="16"/>
      <c r="M102" s="16"/>
      <c r="N102" s="16"/>
      <c r="O102" s="12"/>
      <c r="P102" s="12"/>
      <c r="Q102" s="12"/>
      <c r="R102" s="12"/>
      <c r="S102" s="12"/>
      <c r="T102" s="12"/>
      <c r="U102" s="12"/>
      <c r="V102" s="12"/>
      <c r="W102" s="12"/>
    </row>
    <row r="103" spans="2:30" x14ac:dyDescent="0.25">
      <c r="G103" s="12"/>
      <c r="H103" s="16"/>
      <c r="I103" s="16"/>
      <c r="J103" s="16"/>
      <c r="K103" s="16"/>
      <c r="L103" s="16"/>
      <c r="M103" s="16"/>
      <c r="N103" s="16"/>
      <c r="O103" s="12"/>
      <c r="P103" s="12"/>
      <c r="Q103" s="12"/>
      <c r="R103" s="12"/>
      <c r="S103" s="12"/>
      <c r="T103" s="12"/>
      <c r="U103" s="12"/>
      <c r="V103" s="12"/>
      <c r="W103" s="12"/>
    </row>
    <row r="104" spans="2:30" ht="17.399999999999999" x14ac:dyDescent="0.3">
      <c r="B104" s="13" t="s">
        <v>85</v>
      </c>
      <c r="C104" s="13"/>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2:30" ht="13.5" customHeight="1" x14ac:dyDescent="0.3">
      <c r="B105" s="13"/>
      <c r="C105" s="14" t="s">
        <v>86</v>
      </c>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2:30" ht="13.5" customHeight="1" x14ac:dyDescent="0.3">
      <c r="B106" s="13"/>
      <c r="C106" s="14" t="s">
        <v>87</v>
      </c>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2:30" x14ac:dyDescent="0.25">
      <c r="G107" s="12"/>
      <c r="H107" s="16"/>
      <c r="I107" s="16"/>
      <c r="J107" s="16"/>
      <c r="K107" s="16"/>
      <c r="L107" s="16"/>
      <c r="M107" s="16"/>
      <c r="N107" s="16"/>
      <c r="O107" s="12"/>
      <c r="P107" s="12"/>
      <c r="Q107" s="12"/>
      <c r="R107" s="12"/>
      <c r="S107" s="12"/>
      <c r="T107" s="12"/>
      <c r="U107" s="12"/>
      <c r="V107" s="12"/>
      <c r="W107" s="12"/>
    </row>
    <row r="108" spans="2:30" ht="15" x14ac:dyDescent="0.25">
      <c r="B108" s="62" t="s">
        <v>88</v>
      </c>
      <c r="C108" s="47"/>
      <c r="D108" s="47"/>
      <c r="E108" s="47"/>
      <c r="F108" s="47"/>
      <c r="G108" s="287" t="s">
        <v>52</v>
      </c>
      <c r="H108" s="287"/>
      <c r="I108" s="287" t="s">
        <v>53</v>
      </c>
      <c r="J108" s="287"/>
      <c r="K108" s="287" t="s">
        <v>54</v>
      </c>
      <c r="L108" s="287"/>
      <c r="M108" s="287" t="s">
        <v>55</v>
      </c>
      <c r="N108" s="287"/>
      <c r="O108" s="287" t="s">
        <v>56</v>
      </c>
      <c r="P108" s="287"/>
      <c r="Q108" s="287" t="s">
        <v>57</v>
      </c>
      <c r="R108" s="287"/>
      <c r="S108" s="287" t="s">
        <v>58</v>
      </c>
      <c r="T108" s="288"/>
      <c r="U108" s="282" t="s">
        <v>89</v>
      </c>
      <c r="V108" s="282"/>
      <c r="W108" s="94"/>
      <c r="X108" s="67"/>
      <c r="Y108" s="7"/>
      <c r="Z108" s="7"/>
      <c r="AA108" s="7"/>
      <c r="AB108" s="7"/>
      <c r="AC108" s="7"/>
      <c r="AD108" s="7"/>
    </row>
    <row r="109" spans="2:30" x14ac:dyDescent="0.25">
      <c r="G109" s="12"/>
      <c r="H109" s="12"/>
      <c r="I109" s="12"/>
      <c r="J109" s="12"/>
      <c r="K109" s="12"/>
      <c r="L109" s="12"/>
      <c r="M109" s="12"/>
      <c r="N109" s="12"/>
      <c r="O109" s="12"/>
      <c r="P109" s="12"/>
      <c r="Q109" s="12"/>
      <c r="R109" s="12"/>
      <c r="S109" s="12"/>
      <c r="T109" s="95"/>
      <c r="U109" s="96"/>
      <c r="V109" s="96"/>
      <c r="W109" s="12"/>
      <c r="X109" s="7"/>
      <c r="Y109" s="7"/>
      <c r="Z109" s="7"/>
      <c r="AA109" s="7"/>
      <c r="AB109" s="7"/>
      <c r="AC109" s="7"/>
      <c r="AD109" s="7"/>
    </row>
    <row r="110" spans="2:30" x14ac:dyDescent="0.25">
      <c r="B110" s="97" t="s">
        <v>90</v>
      </c>
      <c r="F110" s="98"/>
      <c r="G110" s="99">
        <f>IF(ISNUMBER(G83),G83,"Geschl.")</f>
        <v>0.33333333333333331</v>
      </c>
      <c r="H110" s="99">
        <f>IF(ISNUMBER(G110),H83,"Geschl.")</f>
        <v>0.5</v>
      </c>
      <c r="I110" s="100">
        <f>IF(ISNUMBER(I83),I83,"Geschl.")</f>
        <v>0.33333333333333331</v>
      </c>
      <c r="J110" s="100">
        <f>IF(ISNUMBER(I110),J83,"Geschl.")</f>
        <v>0.5</v>
      </c>
      <c r="K110" s="99">
        <f>IF(ISNUMBER(K83),K83,"Geschl.")</f>
        <v>0.33333333333333331</v>
      </c>
      <c r="L110" s="99">
        <f>IF(ISNUMBER(K110),L83,"Geschl.")</f>
        <v>0.5</v>
      </c>
      <c r="M110" s="99">
        <f>IF(ISNUMBER(M83),M83,"Geschl.")</f>
        <v>0.33333333333333331</v>
      </c>
      <c r="N110" s="99">
        <f>IF(ISNUMBER(M110),N83,"Geschl.")</f>
        <v>0.5</v>
      </c>
      <c r="O110" s="99">
        <f>IF(ISNUMBER(O83),O83,"Geschl.")</f>
        <v>0.33333333333333331</v>
      </c>
      <c r="P110" s="99">
        <f>IF(ISNUMBER(O110),P83,"Geschl.")</f>
        <v>0.5</v>
      </c>
      <c r="Q110" s="99">
        <f>IF(ISNUMBER(Q83),Q83,"Geschl.")</f>
        <v>0.33333333333333331</v>
      </c>
      <c r="R110" s="99">
        <f>IF(ISNUMBER(Q110),R83,"Geschl.")</f>
        <v>0.5</v>
      </c>
      <c r="S110" s="99">
        <f>IF(ISNUMBER(S83),S83,"Geschl.")</f>
        <v>0.33333333333333331</v>
      </c>
      <c r="T110" s="101">
        <f>IF(ISNUMBER(S110),T83,"Geschl.")</f>
        <v>0.5</v>
      </c>
      <c r="U110" s="96"/>
      <c r="V110" s="96"/>
      <c r="W110" s="102"/>
    </row>
    <row r="111" spans="2:30" ht="3.75" customHeight="1" x14ac:dyDescent="0.25">
      <c r="B111" s="97"/>
      <c r="F111" s="98"/>
      <c r="G111" s="103"/>
      <c r="H111" s="103"/>
      <c r="I111" s="104"/>
      <c r="J111" s="104"/>
      <c r="K111" s="103"/>
      <c r="L111" s="103"/>
      <c r="M111" s="103"/>
      <c r="N111" s="103"/>
      <c r="O111" s="103"/>
      <c r="P111" s="103"/>
      <c r="Q111" s="103"/>
      <c r="R111" s="103"/>
      <c r="S111" s="103"/>
      <c r="T111" s="105"/>
      <c r="U111" s="96"/>
      <c r="V111" s="96"/>
      <c r="W111" s="102"/>
    </row>
    <row r="112" spans="2:30" x14ac:dyDescent="0.25">
      <c r="C112" s="4" t="s">
        <v>91</v>
      </c>
      <c r="F112" s="98"/>
      <c r="G112" s="273">
        <v>1</v>
      </c>
      <c r="H112" s="273"/>
      <c r="I112" s="273">
        <v>1</v>
      </c>
      <c r="J112" s="273"/>
      <c r="K112" s="273">
        <v>1</v>
      </c>
      <c r="L112" s="273"/>
      <c r="M112" s="273">
        <v>1</v>
      </c>
      <c r="N112" s="273"/>
      <c r="O112" s="273">
        <v>1</v>
      </c>
      <c r="P112" s="273"/>
      <c r="Q112" s="273">
        <v>1</v>
      </c>
      <c r="R112" s="273"/>
      <c r="S112" s="273">
        <v>1</v>
      </c>
      <c r="T112" s="274"/>
      <c r="U112" s="256">
        <f>SUM(G112:T112)</f>
        <v>7</v>
      </c>
      <c r="V112" s="256"/>
      <c r="W112" s="102"/>
    </row>
    <row r="113" spans="2:30" s="7" customFormat="1" ht="3.75" customHeight="1" x14ac:dyDescent="0.25">
      <c r="F113" s="106"/>
      <c r="G113" s="107"/>
      <c r="H113" s="107"/>
      <c r="I113" s="107"/>
      <c r="J113" s="107"/>
      <c r="K113" s="107"/>
      <c r="L113" s="107"/>
      <c r="M113" s="107"/>
      <c r="N113" s="107"/>
      <c r="O113" s="107"/>
      <c r="P113" s="107"/>
      <c r="Q113" s="107"/>
      <c r="R113" s="107"/>
      <c r="S113" s="107"/>
      <c r="T113" s="108"/>
      <c r="U113" s="96"/>
      <c r="V113" s="96"/>
      <c r="W113" s="109"/>
    </row>
    <row r="114" spans="2:30" x14ac:dyDescent="0.25">
      <c r="B114" s="97"/>
      <c r="C114" s="4" t="s">
        <v>92</v>
      </c>
      <c r="E114" s="110">
        <v>0.5</v>
      </c>
      <c r="G114" s="272">
        <f>G112*$E$114</f>
        <v>0.5</v>
      </c>
      <c r="H114" s="272"/>
      <c r="I114" s="272">
        <f>I112*$E$114</f>
        <v>0.5</v>
      </c>
      <c r="J114" s="272"/>
      <c r="K114" s="272">
        <f>K112*$E$114</f>
        <v>0.5</v>
      </c>
      <c r="L114" s="272"/>
      <c r="M114" s="272">
        <f>M112*$E$114</f>
        <v>0.5</v>
      </c>
      <c r="N114" s="272"/>
      <c r="O114" s="272">
        <f>O112*$E$114</f>
        <v>0.5</v>
      </c>
      <c r="P114" s="272"/>
      <c r="Q114" s="272">
        <f>Q112*$E$114</f>
        <v>0.5</v>
      </c>
      <c r="R114" s="272"/>
      <c r="S114" s="272">
        <f>S112*$E$114</f>
        <v>0.5</v>
      </c>
      <c r="T114" s="272"/>
      <c r="U114" s="256">
        <f>SUM(G114:T114)</f>
        <v>3.5</v>
      </c>
      <c r="V114" s="256"/>
      <c r="W114" s="111"/>
      <c r="X114" s="112" t="s">
        <v>93</v>
      </c>
      <c r="Y114" s="112"/>
      <c r="Z114" s="112"/>
      <c r="AA114" s="281" t="s">
        <v>94</v>
      </c>
      <c r="AB114" s="281"/>
      <c r="AC114" s="113" t="s">
        <v>59</v>
      </c>
      <c r="AD114" s="4" t="s">
        <v>9</v>
      </c>
    </row>
    <row r="115" spans="2:30" x14ac:dyDescent="0.25">
      <c r="C115" s="4" t="s">
        <v>95</v>
      </c>
      <c r="G115" s="270">
        <f>IF(ISNUMBER(G110),$K$92,0)</f>
        <v>2</v>
      </c>
      <c r="H115" s="270"/>
      <c r="I115" s="270">
        <f>IF(ISNUMBER(I110),$K$92,0)</f>
        <v>2</v>
      </c>
      <c r="J115" s="270"/>
      <c r="K115" s="270">
        <f>IF(ISNUMBER(K110),$K$92,0)</f>
        <v>2</v>
      </c>
      <c r="L115" s="270"/>
      <c r="M115" s="270">
        <f>IF(ISNUMBER(M110),$K$92,0)</f>
        <v>2</v>
      </c>
      <c r="N115" s="270"/>
      <c r="O115" s="270">
        <f>IF(ISNUMBER(O110),$K$92,0)</f>
        <v>2</v>
      </c>
      <c r="P115" s="270"/>
      <c r="Q115" s="270">
        <f>IF(ISNUMBER(Q110),$K$92,0)</f>
        <v>2</v>
      </c>
      <c r="R115" s="270"/>
      <c r="S115" s="270">
        <f>IF(ISNUMBER(S110),$K$92,0)</f>
        <v>2</v>
      </c>
      <c r="T115" s="270"/>
      <c r="U115" s="114"/>
      <c r="V115" s="114"/>
      <c r="W115" s="115"/>
      <c r="X115" s="4" t="str">
        <f>H96</f>
        <v>Kaffe, Tee, etc.</v>
      </c>
      <c r="AA115" s="280">
        <v>0.2</v>
      </c>
      <c r="AB115" s="280"/>
      <c r="AC115" s="116">
        <f>K96*AA115</f>
        <v>0.4</v>
      </c>
      <c r="AD115" s="116">
        <f>AA115*M96</f>
        <v>0.2</v>
      </c>
    </row>
    <row r="116" spans="2:30" x14ac:dyDescent="0.25">
      <c r="C116" s="4" t="s">
        <v>96</v>
      </c>
      <c r="G116" s="270">
        <f>G114*G115</f>
        <v>1</v>
      </c>
      <c r="H116" s="270"/>
      <c r="I116" s="270">
        <f>I114*I115</f>
        <v>1</v>
      </c>
      <c r="J116" s="270"/>
      <c r="K116" s="270">
        <f>K114*K115</f>
        <v>1</v>
      </c>
      <c r="L116" s="270"/>
      <c r="M116" s="270">
        <f>M114*M115</f>
        <v>1</v>
      </c>
      <c r="N116" s="270"/>
      <c r="O116" s="270">
        <f>O114*O115</f>
        <v>1</v>
      </c>
      <c r="P116" s="270"/>
      <c r="Q116" s="270">
        <f>Q114*Q115</f>
        <v>1</v>
      </c>
      <c r="R116" s="270"/>
      <c r="S116" s="270">
        <f>S114*S115</f>
        <v>1</v>
      </c>
      <c r="T116" s="270"/>
      <c r="U116" s="268">
        <f>SUM(G116:T116)</f>
        <v>7</v>
      </c>
      <c r="V116" s="268"/>
      <c r="W116" s="117"/>
      <c r="X116" s="4" t="str">
        <f>H97</f>
        <v>Softdrinks (z.B. 0,3l)</v>
      </c>
      <c r="AA116" s="280">
        <v>0.2</v>
      </c>
      <c r="AB116" s="280"/>
      <c r="AC116" s="116">
        <f>K97*AA116</f>
        <v>0.4</v>
      </c>
      <c r="AD116" s="116">
        <f>AA116*M97</f>
        <v>0.2</v>
      </c>
    </row>
    <row r="117" spans="2:30" x14ac:dyDescent="0.25">
      <c r="C117" s="4" t="s">
        <v>97</v>
      </c>
      <c r="E117" s="110">
        <v>0.5</v>
      </c>
      <c r="G117" s="272">
        <f>G112*$E$117</f>
        <v>0.5</v>
      </c>
      <c r="H117" s="272"/>
      <c r="I117" s="272">
        <f>I112*$E$117</f>
        <v>0.5</v>
      </c>
      <c r="J117" s="272"/>
      <c r="K117" s="272">
        <f>K112*$E$117</f>
        <v>0.5</v>
      </c>
      <c r="L117" s="272"/>
      <c r="M117" s="272">
        <f>M112*$E$117</f>
        <v>0.5</v>
      </c>
      <c r="N117" s="272"/>
      <c r="O117" s="272">
        <f>O112*$E$117</f>
        <v>0.5</v>
      </c>
      <c r="P117" s="272"/>
      <c r="Q117" s="272">
        <f>Q112*$E$117</f>
        <v>0.5</v>
      </c>
      <c r="R117" s="272"/>
      <c r="S117" s="272">
        <f>S112*$E$117</f>
        <v>0.5</v>
      </c>
      <c r="T117" s="272"/>
      <c r="U117" s="258">
        <f>SUM(G117:T117)</f>
        <v>3.5</v>
      </c>
      <c r="V117" s="258"/>
      <c r="W117" s="115"/>
      <c r="X117" s="4" t="str">
        <f>H98</f>
        <v>Bier (z.B. 0,3l)</v>
      </c>
      <c r="AA117" s="280">
        <v>0.2</v>
      </c>
      <c r="AB117" s="280"/>
      <c r="AC117" s="116">
        <f>K98*AA117</f>
        <v>0.4</v>
      </c>
      <c r="AD117" s="116">
        <f>AA117*M98</f>
        <v>0.2</v>
      </c>
    </row>
    <row r="118" spans="2:30" x14ac:dyDescent="0.25">
      <c r="C118" s="4" t="s">
        <v>98</v>
      </c>
      <c r="E118" s="118">
        <v>1</v>
      </c>
      <c r="G118" s="276">
        <f>G117*$E$118</f>
        <v>0.5</v>
      </c>
      <c r="H118" s="276">
        <f t="shared" ref="H118:T118" si="1">H117*$E$118</f>
        <v>0</v>
      </c>
      <c r="I118" s="276">
        <f t="shared" si="1"/>
        <v>0.5</v>
      </c>
      <c r="J118" s="276">
        <f t="shared" si="1"/>
        <v>0</v>
      </c>
      <c r="K118" s="276">
        <f t="shared" si="1"/>
        <v>0.5</v>
      </c>
      <c r="L118" s="276">
        <f t="shared" si="1"/>
        <v>0</v>
      </c>
      <c r="M118" s="276">
        <f t="shared" si="1"/>
        <v>0.5</v>
      </c>
      <c r="N118" s="276">
        <f t="shared" si="1"/>
        <v>0</v>
      </c>
      <c r="O118" s="276">
        <f t="shared" si="1"/>
        <v>0.5</v>
      </c>
      <c r="P118" s="276">
        <f t="shared" si="1"/>
        <v>0</v>
      </c>
      <c r="Q118" s="276">
        <f t="shared" si="1"/>
        <v>0.5</v>
      </c>
      <c r="R118" s="276">
        <f t="shared" si="1"/>
        <v>0</v>
      </c>
      <c r="S118" s="276">
        <f t="shared" si="1"/>
        <v>0.5</v>
      </c>
      <c r="T118" s="276">
        <f t="shared" si="1"/>
        <v>0</v>
      </c>
      <c r="U118" s="119"/>
      <c r="V118" s="119"/>
      <c r="W118" s="115"/>
      <c r="AA118" s="120"/>
      <c r="AB118" s="120"/>
      <c r="AC118" s="116"/>
      <c r="AD118" s="116"/>
    </row>
    <row r="119" spans="2:30" x14ac:dyDescent="0.25">
      <c r="C119" s="4" t="s">
        <v>99</v>
      </c>
      <c r="G119" s="270">
        <f>IF(ISNUMBER(G110),$AC$122,0)</f>
        <v>2</v>
      </c>
      <c r="H119" s="270"/>
      <c r="I119" s="270">
        <f>IF(ISNUMBER(I110),$AC$122,0)</f>
        <v>2</v>
      </c>
      <c r="J119" s="270"/>
      <c r="K119" s="270">
        <f>IF(ISNUMBER(K110),$AC$122,0)</f>
        <v>2</v>
      </c>
      <c r="L119" s="270"/>
      <c r="M119" s="270">
        <f>IF(ISNUMBER(M110),$AC$122,0)</f>
        <v>2</v>
      </c>
      <c r="N119" s="270"/>
      <c r="O119" s="270">
        <f>IF(ISNUMBER(O110),$AC$122,0)</f>
        <v>2</v>
      </c>
      <c r="P119" s="270"/>
      <c r="Q119" s="270">
        <f>IF(ISNUMBER(Q110),$AC$122,0)</f>
        <v>2</v>
      </c>
      <c r="R119" s="270"/>
      <c r="S119" s="270">
        <f>IF(ISNUMBER(S110),$AC$122,0)</f>
        <v>2</v>
      </c>
      <c r="T119" s="270"/>
      <c r="U119" s="271">
        <f>AC122</f>
        <v>2</v>
      </c>
      <c r="V119" s="271"/>
      <c r="W119" s="115"/>
      <c r="X119" s="4" t="str">
        <f>H99</f>
        <v>Wein &amp; Sekt (z.B. 0,1l)</v>
      </c>
      <c r="AA119" s="280">
        <v>0.2</v>
      </c>
      <c r="AB119" s="280"/>
      <c r="AC119" s="116">
        <f>K99*AA119</f>
        <v>0.4</v>
      </c>
      <c r="AD119" s="116">
        <f>AA119*M99</f>
        <v>0.2</v>
      </c>
    </row>
    <row r="120" spans="2:30" x14ac:dyDescent="0.25">
      <c r="C120" s="4" t="s">
        <v>100</v>
      </c>
      <c r="G120" s="270">
        <f>G118*G119</f>
        <v>1</v>
      </c>
      <c r="H120" s="270"/>
      <c r="I120" s="270">
        <f>I118*I119</f>
        <v>1</v>
      </c>
      <c r="J120" s="270"/>
      <c r="K120" s="270">
        <f>K118*K119</f>
        <v>1</v>
      </c>
      <c r="L120" s="270"/>
      <c r="M120" s="270">
        <f>M118*M119</f>
        <v>1</v>
      </c>
      <c r="N120" s="270"/>
      <c r="O120" s="270">
        <f>O118*O119</f>
        <v>1</v>
      </c>
      <c r="P120" s="270"/>
      <c r="Q120" s="270">
        <f>Q118*Q119</f>
        <v>1</v>
      </c>
      <c r="R120" s="270"/>
      <c r="S120" s="270">
        <f>S118*S119</f>
        <v>1</v>
      </c>
      <c r="T120" s="270"/>
      <c r="U120" s="268">
        <f>SUM(G120:T120)</f>
        <v>7</v>
      </c>
      <c r="V120" s="268"/>
      <c r="W120" s="117"/>
      <c r="X120" s="4" t="str">
        <f>H100</f>
        <v>Spirituosen (z.B. 0,1l)</v>
      </c>
      <c r="AA120" s="280">
        <v>0.2</v>
      </c>
      <c r="AB120" s="280"/>
      <c r="AC120" s="116">
        <f>K100*AA120</f>
        <v>0.4</v>
      </c>
      <c r="AD120" s="116">
        <f>AA120*M100</f>
        <v>0.2</v>
      </c>
    </row>
    <row r="121" spans="2:30" ht="3.75" customHeight="1" x14ac:dyDescent="0.25">
      <c r="G121" s="121"/>
      <c r="H121" s="121"/>
      <c r="I121" s="122"/>
      <c r="J121" s="122"/>
      <c r="K121" s="121"/>
      <c r="L121" s="121"/>
      <c r="M121" s="121"/>
      <c r="N121" s="121"/>
      <c r="O121" s="121"/>
      <c r="P121" s="121"/>
      <c r="Q121" s="121"/>
      <c r="R121" s="121"/>
      <c r="S121" s="121"/>
      <c r="T121" s="123"/>
      <c r="U121" s="124"/>
      <c r="V121" s="124"/>
      <c r="W121" s="117"/>
      <c r="AA121" s="125"/>
      <c r="AB121" s="125"/>
      <c r="AC121" s="116"/>
      <c r="AD121" s="116"/>
    </row>
    <row r="122" spans="2:30" x14ac:dyDescent="0.25">
      <c r="B122" s="97" t="s">
        <v>101</v>
      </c>
      <c r="G122" s="277">
        <f>G116+G120</f>
        <v>2</v>
      </c>
      <c r="H122" s="277"/>
      <c r="I122" s="266">
        <f>I116+I120</f>
        <v>2</v>
      </c>
      <c r="J122" s="266"/>
      <c r="K122" s="277">
        <f>K116+K120</f>
        <v>2</v>
      </c>
      <c r="L122" s="277"/>
      <c r="M122" s="277">
        <f>M116+M120</f>
        <v>2</v>
      </c>
      <c r="N122" s="277"/>
      <c r="O122" s="277">
        <f>O116+O120</f>
        <v>2</v>
      </c>
      <c r="P122" s="277"/>
      <c r="Q122" s="277">
        <f>Q116+Q120</f>
        <v>2</v>
      </c>
      <c r="R122" s="277"/>
      <c r="S122" s="277">
        <f>S116+S120</f>
        <v>2</v>
      </c>
      <c r="T122" s="278"/>
      <c r="U122" s="268">
        <f>SUM(G122:T122)</f>
        <v>14</v>
      </c>
      <c r="V122" s="268"/>
      <c r="W122" s="126"/>
      <c r="X122" s="4" t="s">
        <v>102</v>
      </c>
      <c r="AA122" s="279">
        <f>SUM(AA115:AA120)</f>
        <v>1</v>
      </c>
      <c r="AB122" s="279"/>
      <c r="AC122" s="127">
        <f>SUM(AC115:AC120)</f>
        <v>2</v>
      </c>
      <c r="AD122" s="116">
        <f>SUM(AD115:AD120)</f>
        <v>1</v>
      </c>
    </row>
    <row r="123" spans="2:30" x14ac:dyDescent="0.25">
      <c r="G123" s="12"/>
      <c r="H123" s="12"/>
      <c r="I123" s="12"/>
      <c r="J123" s="12"/>
      <c r="K123" s="12"/>
      <c r="L123" s="12"/>
      <c r="M123" s="12"/>
      <c r="N123" s="12"/>
      <c r="O123" s="12"/>
      <c r="P123" s="12"/>
      <c r="Q123" s="12"/>
      <c r="R123" s="12"/>
      <c r="S123" s="12"/>
      <c r="T123" s="95"/>
      <c r="U123" s="96"/>
      <c r="V123" s="96"/>
      <c r="W123" s="12"/>
    </row>
    <row r="124" spans="2:30" x14ac:dyDescent="0.25">
      <c r="B124" s="97" t="s">
        <v>64</v>
      </c>
      <c r="F124" s="98"/>
      <c r="G124" s="128">
        <f>IF(ISNUMBER(G84),G84,"Geschl.")</f>
        <v>0.5</v>
      </c>
      <c r="H124" s="128">
        <f>IF(ISNUMBER(G124),H84,"Geschl.")</f>
        <v>0.70833333333333337</v>
      </c>
      <c r="I124" s="128">
        <f>IF(ISNUMBER(I84),I84,"Geschl.")</f>
        <v>0.5</v>
      </c>
      <c r="J124" s="128">
        <f>IF(ISNUMBER(I124),J84,"Geschl.")</f>
        <v>0.70833333333333337</v>
      </c>
      <c r="K124" s="128">
        <f>IF(ISNUMBER(K84),K84,"Geschl.")</f>
        <v>0.5</v>
      </c>
      <c r="L124" s="128">
        <f>IF(ISNUMBER(K124),L84,"Geschl.")</f>
        <v>0.70833333333333337</v>
      </c>
      <c r="M124" s="128">
        <f>IF(ISNUMBER(M84),M84,"Geschl.")</f>
        <v>0.5</v>
      </c>
      <c r="N124" s="128">
        <f>IF(ISNUMBER(M124),N84,"Geschl.")</f>
        <v>0.70833333333333337</v>
      </c>
      <c r="O124" s="128">
        <f>IF(ISNUMBER(O84),O84,"Geschl.")</f>
        <v>0.5</v>
      </c>
      <c r="P124" s="128">
        <f>IF(ISNUMBER(O124),P84,"Geschl.")</f>
        <v>0.70833333333333337</v>
      </c>
      <c r="Q124" s="128">
        <f>IF(ISNUMBER(Q84),Q84,"Geschl.")</f>
        <v>0.5</v>
      </c>
      <c r="R124" s="128">
        <f>IF(ISNUMBER(Q124),R84,"Geschl.")</f>
        <v>0.70833333333333337</v>
      </c>
      <c r="S124" s="128">
        <f>IF(ISNUMBER(S84),S84,"Geschl.")</f>
        <v>0.5</v>
      </c>
      <c r="T124" s="129">
        <f>IF(ISNUMBER(S124),T84,"Geschl.")</f>
        <v>0.70833333333333337</v>
      </c>
      <c r="U124" s="96"/>
      <c r="V124" s="96"/>
      <c r="W124" s="102"/>
    </row>
    <row r="125" spans="2:30" ht="3.75" customHeight="1" x14ac:dyDescent="0.25">
      <c r="B125" s="97"/>
      <c r="F125" s="98"/>
      <c r="G125" s="130"/>
      <c r="H125" s="130"/>
      <c r="I125" s="130"/>
      <c r="J125" s="130"/>
      <c r="K125" s="130"/>
      <c r="L125" s="130"/>
      <c r="M125" s="130"/>
      <c r="N125" s="130"/>
      <c r="O125" s="130"/>
      <c r="P125" s="130"/>
      <c r="Q125" s="130"/>
      <c r="R125" s="130"/>
      <c r="S125" s="130"/>
      <c r="T125" s="131"/>
      <c r="U125" s="96"/>
      <c r="V125" s="96"/>
      <c r="W125" s="102"/>
    </row>
    <row r="126" spans="2:30" x14ac:dyDescent="0.25">
      <c r="B126" s="97"/>
      <c r="C126" s="4" t="s">
        <v>91</v>
      </c>
      <c r="F126" s="98"/>
      <c r="G126" s="273">
        <v>0</v>
      </c>
      <c r="H126" s="273"/>
      <c r="I126" s="273">
        <v>0</v>
      </c>
      <c r="J126" s="273"/>
      <c r="K126" s="273">
        <v>0</v>
      </c>
      <c r="L126" s="273"/>
      <c r="M126" s="273">
        <v>0</v>
      </c>
      <c r="N126" s="273"/>
      <c r="O126" s="273">
        <v>0</v>
      </c>
      <c r="P126" s="273"/>
      <c r="Q126" s="273">
        <v>0</v>
      </c>
      <c r="R126" s="273"/>
      <c r="S126" s="273"/>
      <c r="T126" s="274"/>
      <c r="U126" s="258">
        <f>SUM(G126:T126)</f>
        <v>0</v>
      </c>
      <c r="V126" s="258"/>
      <c r="W126" s="102"/>
    </row>
    <row r="127" spans="2:30" s="7" customFormat="1" ht="3.75" customHeight="1" x14ac:dyDescent="0.25">
      <c r="B127" s="6"/>
      <c r="F127" s="106"/>
      <c r="G127" s="107"/>
      <c r="H127" s="107"/>
      <c r="I127" s="107"/>
      <c r="J127" s="107"/>
      <c r="K127" s="107"/>
      <c r="L127" s="107"/>
      <c r="M127" s="107"/>
      <c r="N127" s="107"/>
      <c r="O127" s="107"/>
      <c r="P127" s="107"/>
      <c r="Q127" s="107"/>
      <c r="R127" s="107"/>
      <c r="S127" s="107"/>
      <c r="T127" s="108"/>
      <c r="U127" s="132"/>
      <c r="V127" s="132"/>
      <c r="W127" s="109"/>
    </row>
    <row r="128" spans="2:30" x14ac:dyDescent="0.25">
      <c r="B128" s="97"/>
      <c r="C128" s="4" t="s">
        <v>92</v>
      </c>
      <c r="E128" s="110">
        <v>0.5</v>
      </c>
      <c r="G128" s="272">
        <f>G126*$E$128</f>
        <v>0</v>
      </c>
      <c r="H128" s="272"/>
      <c r="I128" s="272">
        <f>I126*$E$128</f>
        <v>0</v>
      </c>
      <c r="J128" s="272"/>
      <c r="K128" s="272">
        <f>K126*$E$128</f>
        <v>0</v>
      </c>
      <c r="L128" s="272"/>
      <c r="M128" s="272">
        <f>M126*$E$128</f>
        <v>0</v>
      </c>
      <c r="N128" s="272"/>
      <c r="O128" s="272">
        <f>O126*$E$128</f>
        <v>0</v>
      </c>
      <c r="P128" s="272"/>
      <c r="Q128" s="272">
        <f>Q126*$E$128</f>
        <v>0</v>
      </c>
      <c r="R128" s="272"/>
      <c r="S128" s="272">
        <f>S126*$E$128</f>
        <v>0</v>
      </c>
      <c r="T128" s="272"/>
      <c r="U128" s="258">
        <f>SUM(G128:T128)</f>
        <v>0</v>
      </c>
      <c r="V128" s="258"/>
      <c r="W128" s="111"/>
      <c r="X128" s="112" t="s">
        <v>103</v>
      </c>
      <c r="Y128" s="112"/>
      <c r="Z128" s="112"/>
      <c r="AA128" s="112" t="s">
        <v>94</v>
      </c>
      <c r="AB128" s="112"/>
      <c r="AC128" s="113" t="s">
        <v>59</v>
      </c>
      <c r="AD128" s="4" t="s">
        <v>9</v>
      </c>
    </row>
    <row r="129" spans="2:30" x14ac:dyDescent="0.25">
      <c r="C129" s="4" t="s">
        <v>104</v>
      </c>
      <c r="G129" s="270">
        <f>IF(ISNUMBER(G124),$K$93,0)</f>
        <v>2</v>
      </c>
      <c r="H129" s="270"/>
      <c r="I129" s="270">
        <f>IF(ISNUMBER(I124),$K$93,0)</f>
        <v>2</v>
      </c>
      <c r="J129" s="270"/>
      <c r="K129" s="270">
        <f>IF(ISNUMBER(K124),$K$93,0)</f>
        <v>2</v>
      </c>
      <c r="L129" s="270"/>
      <c r="M129" s="270">
        <f>IF(ISNUMBER(M124),$K$93,0)</f>
        <v>2</v>
      </c>
      <c r="N129" s="270"/>
      <c r="O129" s="270">
        <f>IF(ISNUMBER(O124),$K$93,0)</f>
        <v>2</v>
      </c>
      <c r="P129" s="270"/>
      <c r="Q129" s="270">
        <f>IF(ISNUMBER(Q124),$K$93,0)</f>
        <v>2</v>
      </c>
      <c r="R129" s="270"/>
      <c r="S129" s="270">
        <f>IF(ISNUMBER(S124),$K$93,0)</f>
        <v>2</v>
      </c>
      <c r="T129" s="270"/>
      <c r="U129" s="133"/>
      <c r="V129" s="133"/>
      <c r="W129" s="115"/>
      <c r="X129" s="134" t="str">
        <f>H96</f>
        <v>Kaffe, Tee, etc.</v>
      </c>
      <c r="AA129" s="239">
        <v>0.2</v>
      </c>
      <c r="AB129" s="239"/>
      <c r="AC129" s="116">
        <f>AA129*K96</f>
        <v>0.4</v>
      </c>
      <c r="AD129" s="116">
        <f>AA129*M96</f>
        <v>0.2</v>
      </c>
    </row>
    <row r="130" spans="2:30" x14ac:dyDescent="0.25">
      <c r="C130" s="4" t="s">
        <v>105</v>
      </c>
      <c r="G130" s="270">
        <f>G128*G129</f>
        <v>0</v>
      </c>
      <c r="H130" s="270"/>
      <c r="I130" s="270">
        <f>I128*I129</f>
        <v>0</v>
      </c>
      <c r="J130" s="270"/>
      <c r="K130" s="270">
        <f>K128*K129</f>
        <v>0</v>
      </c>
      <c r="L130" s="270"/>
      <c r="M130" s="270">
        <f>M128*M129</f>
        <v>0</v>
      </c>
      <c r="N130" s="270"/>
      <c r="O130" s="270">
        <f>O128*O129</f>
        <v>0</v>
      </c>
      <c r="P130" s="270"/>
      <c r="Q130" s="270">
        <f>Q128*Q129</f>
        <v>0</v>
      </c>
      <c r="R130" s="270"/>
      <c r="S130" s="270">
        <f>S128*S129</f>
        <v>0</v>
      </c>
      <c r="T130" s="270"/>
      <c r="U130" s="268">
        <f>SUM(G130:T130)</f>
        <v>0</v>
      </c>
      <c r="V130" s="268"/>
      <c r="W130" s="117"/>
      <c r="X130" s="134" t="str">
        <f>H97</f>
        <v>Softdrinks (z.B. 0,3l)</v>
      </c>
      <c r="AA130" s="239">
        <v>0.2</v>
      </c>
      <c r="AB130" s="239"/>
      <c r="AC130" s="116">
        <f>AA130*K97</f>
        <v>0.4</v>
      </c>
      <c r="AD130" s="116">
        <f>AA130*M97</f>
        <v>0.2</v>
      </c>
    </row>
    <row r="131" spans="2:30" x14ac:dyDescent="0.25">
      <c r="C131" s="4" t="s">
        <v>106</v>
      </c>
      <c r="E131" s="110">
        <v>0.5</v>
      </c>
      <c r="G131" s="272">
        <f>G126*$E$131</f>
        <v>0</v>
      </c>
      <c r="H131" s="272"/>
      <c r="I131" s="272">
        <f>I126*$E$131</f>
        <v>0</v>
      </c>
      <c r="J131" s="272"/>
      <c r="K131" s="272">
        <f>K126*$E$131</f>
        <v>0</v>
      </c>
      <c r="L131" s="272"/>
      <c r="M131" s="272">
        <f>M126*$E$131</f>
        <v>0</v>
      </c>
      <c r="N131" s="272"/>
      <c r="O131" s="272">
        <f>O126*$E$131</f>
        <v>0</v>
      </c>
      <c r="P131" s="272"/>
      <c r="Q131" s="272">
        <f>Q126*$E$131</f>
        <v>0</v>
      </c>
      <c r="R131" s="272"/>
      <c r="S131" s="272">
        <f>S126*$E$131</f>
        <v>0</v>
      </c>
      <c r="T131" s="272"/>
      <c r="U131" s="258">
        <f>SUM(G131:T131)</f>
        <v>0</v>
      </c>
      <c r="V131" s="258"/>
      <c r="W131" s="115"/>
      <c r="X131" s="134" t="str">
        <f>H98</f>
        <v>Bier (z.B. 0,3l)</v>
      </c>
      <c r="AA131" s="239">
        <v>0.2</v>
      </c>
      <c r="AB131" s="239"/>
      <c r="AC131" s="116">
        <f>AA131*K98</f>
        <v>0.4</v>
      </c>
      <c r="AD131" s="116">
        <f>AA131*M98</f>
        <v>0.2</v>
      </c>
    </row>
    <row r="132" spans="2:30" x14ac:dyDescent="0.25">
      <c r="C132" s="4" t="s">
        <v>98</v>
      </c>
      <c r="E132" s="118">
        <v>1</v>
      </c>
      <c r="G132" s="276">
        <f>G131*$E$132</f>
        <v>0</v>
      </c>
      <c r="H132" s="276">
        <f>G131*$E$132</f>
        <v>0</v>
      </c>
      <c r="I132" s="276">
        <f>I131*$E$132</f>
        <v>0</v>
      </c>
      <c r="J132" s="276">
        <f>I131*$E$132</f>
        <v>0</v>
      </c>
      <c r="K132" s="276">
        <f>K131*$E$132</f>
        <v>0</v>
      </c>
      <c r="L132" s="276">
        <f>K131*$E$132</f>
        <v>0</v>
      </c>
      <c r="M132" s="276">
        <f>M131*$E$132</f>
        <v>0</v>
      </c>
      <c r="N132" s="276">
        <f>M131*$E$132</f>
        <v>0</v>
      </c>
      <c r="O132" s="276">
        <f>O131*$E$132</f>
        <v>0</v>
      </c>
      <c r="P132" s="276">
        <f>O131*$E$132</f>
        <v>0</v>
      </c>
      <c r="Q132" s="276">
        <f>Q131*$E$132</f>
        <v>0</v>
      </c>
      <c r="R132" s="276">
        <f>Q131*$E$132</f>
        <v>0</v>
      </c>
      <c r="S132" s="276">
        <f>S131*$E$132</f>
        <v>0</v>
      </c>
      <c r="T132" s="276">
        <f>S131*$E$132</f>
        <v>0</v>
      </c>
      <c r="U132" s="119"/>
      <c r="V132" s="119"/>
      <c r="W132" s="115"/>
      <c r="X132" s="134"/>
      <c r="AA132" s="135"/>
      <c r="AB132" s="135"/>
      <c r="AC132" s="116"/>
      <c r="AD132" s="116"/>
    </row>
    <row r="133" spans="2:30" x14ac:dyDescent="0.25">
      <c r="C133" s="4" t="s">
        <v>99</v>
      </c>
      <c r="G133" s="270">
        <f>IF(ISNUMBER(G124),$AC$136,0)</f>
        <v>2</v>
      </c>
      <c r="H133" s="270"/>
      <c r="I133" s="270">
        <f>IF(ISNUMBER(I124),$AC$136,0)</f>
        <v>2</v>
      </c>
      <c r="J133" s="270"/>
      <c r="K133" s="270">
        <f>IF(ISNUMBER(K124),$AC$136,0)</f>
        <v>2</v>
      </c>
      <c r="L133" s="270"/>
      <c r="M133" s="270">
        <f>IF(ISNUMBER(M124),$AC$136,0)</f>
        <v>2</v>
      </c>
      <c r="N133" s="270"/>
      <c r="O133" s="270">
        <f>IF(ISNUMBER(O124),$AC$136,0)</f>
        <v>2</v>
      </c>
      <c r="P133" s="270"/>
      <c r="Q133" s="270">
        <f>IF(ISNUMBER(Q124),$AC$136,0)</f>
        <v>2</v>
      </c>
      <c r="R133" s="270"/>
      <c r="S133" s="270">
        <f>IF(ISNUMBER(S124),$AC$136,0)</f>
        <v>2</v>
      </c>
      <c r="T133" s="270"/>
      <c r="U133" s="271">
        <f>AC136</f>
        <v>2</v>
      </c>
      <c r="V133" s="271"/>
      <c r="W133" s="115"/>
      <c r="X133" s="134" t="str">
        <f>H99</f>
        <v>Wein &amp; Sekt (z.B. 0,1l)</v>
      </c>
      <c r="AA133" s="239">
        <v>0.2</v>
      </c>
      <c r="AB133" s="239"/>
      <c r="AC133" s="116">
        <f>AA133*K99</f>
        <v>0.4</v>
      </c>
      <c r="AD133" s="116">
        <f>AA133*M99</f>
        <v>0.2</v>
      </c>
    </row>
    <row r="134" spans="2:30" x14ac:dyDescent="0.25">
      <c r="C134" s="4" t="s">
        <v>107</v>
      </c>
      <c r="G134" s="270">
        <f>G132*G133</f>
        <v>0</v>
      </c>
      <c r="H134" s="270"/>
      <c r="I134" s="270">
        <f>I132*I133</f>
        <v>0</v>
      </c>
      <c r="J134" s="270"/>
      <c r="K134" s="270">
        <f>K132*K133</f>
        <v>0</v>
      </c>
      <c r="L134" s="270"/>
      <c r="M134" s="270">
        <f>M132*M133</f>
        <v>0</v>
      </c>
      <c r="N134" s="270"/>
      <c r="O134" s="270">
        <f>O132*O133</f>
        <v>0</v>
      </c>
      <c r="P134" s="270"/>
      <c r="Q134" s="270">
        <f>Q132*Q133</f>
        <v>0</v>
      </c>
      <c r="R134" s="270"/>
      <c r="S134" s="270">
        <f>S132*S133</f>
        <v>0</v>
      </c>
      <c r="T134" s="270"/>
      <c r="U134" s="268">
        <f>SUM(G134:T134)</f>
        <v>0</v>
      </c>
      <c r="V134" s="268"/>
      <c r="W134" s="117"/>
      <c r="X134" s="134" t="str">
        <f>H100</f>
        <v>Spirituosen (z.B. 0,1l)</v>
      </c>
      <c r="AA134" s="275">
        <v>0.2</v>
      </c>
      <c r="AB134" s="275"/>
      <c r="AC134" s="116">
        <f>AA134*K100</f>
        <v>0.4</v>
      </c>
      <c r="AD134" s="116">
        <f>AA134*M100</f>
        <v>0.2</v>
      </c>
    </row>
    <row r="135" spans="2:30" ht="3.75" customHeight="1" x14ac:dyDescent="0.25">
      <c r="G135" s="122"/>
      <c r="H135" s="122"/>
      <c r="I135" s="122"/>
      <c r="J135" s="122"/>
      <c r="K135" s="122"/>
      <c r="L135" s="122"/>
      <c r="M135" s="122"/>
      <c r="N135" s="122"/>
      <c r="O135" s="122"/>
      <c r="P135" s="122"/>
      <c r="Q135" s="122"/>
      <c r="R135" s="122"/>
      <c r="S135" s="122"/>
      <c r="T135" s="136"/>
      <c r="U135" s="124"/>
      <c r="V135" s="124"/>
      <c r="W135" s="117"/>
      <c r="X135" s="134"/>
      <c r="AA135" s="125"/>
      <c r="AB135" s="125"/>
      <c r="AC135" s="116"/>
    </row>
    <row r="136" spans="2:30" x14ac:dyDescent="0.25">
      <c r="B136" s="97" t="s">
        <v>101</v>
      </c>
      <c r="G136" s="266">
        <f>G130+G134</f>
        <v>0</v>
      </c>
      <c r="H136" s="266"/>
      <c r="I136" s="266">
        <f>I130+I134</f>
        <v>0</v>
      </c>
      <c r="J136" s="266"/>
      <c r="K136" s="266">
        <f>K130+K134</f>
        <v>0</v>
      </c>
      <c r="L136" s="266"/>
      <c r="M136" s="266">
        <f>M130+M134</f>
        <v>0</v>
      </c>
      <c r="N136" s="266"/>
      <c r="O136" s="266">
        <f>O130+O134</f>
        <v>0</v>
      </c>
      <c r="P136" s="266"/>
      <c r="Q136" s="266">
        <f>Q130+Q134</f>
        <v>0</v>
      </c>
      <c r="R136" s="266"/>
      <c r="S136" s="266">
        <f>S130+S134</f>
        <v>0</v>
      </c>
      <c r="T136" s="267"/>
      <c r="U136" s="268">
        <f>SUM(G136:T136)</f>
        <v>0</v>
      </c>
      <c r="V136" s="268"/>
      <c r="W136" s="126"/>
      <c r="X136" s="4" t="s">
        <v>102</v>
      </c>
      <c r="AA136" s="269">
        <f>SUM(AA129:AA134)</f>
        <v>1</v>
      </c>
      <c r="AB136" s="269"/>
      <c r="AC136" s="127">
        <f>SUM(AC129:AC134)</f>
        <v>2</v>
      </c>
      <c r="AD136" s="116">
        <f>SUM(AD129:AD134)</f>
        <v>1</v>
      </c>
    </row>
    <row r="137" spans="2:30" x14ac:dyDescent="0.25">
      <c r="T137" s="95"/>
      <c r="U137" s="137"/>
      <c r="V137" s="137"/>
    </row>
    <row r="138" spans="2:30" x14ac:dyDescent="0.25">
      <c r="B138" s="97" t="s">
        <v>108</v>
      </c>
      <c r="F138" s="98"/>
      <c r="G138" s="128">
        <f>IF(ISNUMBER(G85),G85,"Geschl.")</f>
        <v>0.70833333333333337</v>
      </c>
      <c r="H138" s="128">
        <f>IF(ISNUMBER(G138),H85,"Geschl.")</f>
        <v>0.95833333333333337</v>
      </c>
      <c r="I138" s="128">
        <f>IF(ISNUMBER(I85),I85,"Geschl.")</f>
        <v>0.70833333333333337</v>
      </c>
      <c r="J138" s="128">
        <f>IF(ISNUMBER(I138),J85,"Geschl.")</f>
        <v>0.95833333333333337</v>
      </c>
      <c r="K138" s="128">
        <f>IF(ISNUMBER(K85),K85,"Geschl.")</f>
        <v>0.70833333333333337</v>
      </c>
      <c r="L138" s="128">
        <f>IF(ISNUMBER(K138),L85,"Geschl.")</f>
        <v>0.95833333333333337</v>
      </c>
      <c r="M138" s="128">
        <f>IF(ISNUMBER(M85),M85,"Geschl.")</f>
        <v>0.70833333333333337</v>
      </c>
      <c r="N138" s="128">
        <f>IF(ISNUMBER(M138),N85,"Geschl.")</f>
        <v>0.95833333333333337</v>
      </c>
      <c r="O138" s="128">
        <f>IF(ISNUMBER(O85),O85,"Geschl.")</f>
        <v>0.70833333333333337</v>
      </c>
      <c r="P138" s="128">
        <f>IF(ISNUMBER(O138),P85,"Geschl.")</f>
        <v>0.95833333333333337</v>
      </c>
      <c r="Q138" s="128">
        <f>IF(ISNUMBER(Q85),Q85,"Geschl.")</f>
        <v>0.70833333333333337</v>
      </c>
      <c r="R138" s="128">
        <f>IF(ISNUMBER(Q138),R85,"Geschl.")</f>
        <v>0.95833333333333337</v>
      </c>
      <c r="S138" s="128">
        <f>IF(ISNUMBER(S85),S85,"Geschl.")</f>
        <v>0.70833333333333337</v>
      </c>
      <c r="T138" s="129">
        <f>IF(ISNUMBER(S138),T85,"Geschl.")</f>
        <v>0.95833333333333337</v>
      </c>
      <c r="U138" s="96"/>
      <c r="V138" s="96"/>
      <c r="W138" s="102"/>
    </row>
    <row r="139" spans="2:30" ht="3.75" customHeight="1" x14ac:dyDescent="0.25">
      <c r="B139" s="97"/>
      <c r="F139" s="98"/>
      <c r="G139" s="130"/>
      <c r="H139" s="130"/>
      <c r="I139" s="130"/>
      <c r="J139" s="130"/>
      <c r="K139" s="130"/>
      <c r="L139" s="130"/>
      <c r="M139" s="130"/>
      <c r="N139" s="130"/>
      <c r="O139" s="130"/>
      <c r="P139" s="130"/>
      <c r="Q139" s="130"/>
      <c r="R139" s="130"/>
      <c r="S139" s="130"/>
      <c r="T139" s="131"/>
      <c r="U139" s="96"/>
      <c r="V139" s="96"/>
      <c r="W139" s="102"/>
    </row>
    <row r="140" spans="2:30" x14ac:dyDescent="0.25">
      <c r="B140" s="97"/>
      <c r="C140" s="4" t="s">
        <v>91</v>
      </c>
      <c r="F140" s="98"/>
      <c r="G140" s="273"/>
      <c r="H140" s="273"/>
      <c r="I140" s="273">
        <v>0</v>
      </c>
      <c r="J140" s="273"/>
      <c r="K140" s="273">
        <v>0</v>
      </c>
      <c r="L140" s="273"/>
      <c r="M140" s="273">
        <v>0</v>
      </c>
      <c r="N140" s="273"/>
      <c r="O140" s="273">
        <v>0</v>
      </c>
      <c r="P140" s="273"/>
      <c r="Q140" s="273">
        <v>0</v>
      </c>
      <c r="R140" s="273"/>
      <c r="S140" s="273"/>
      <c r="T140" s="274"/>
      <c r="U140" s="258">
        <f>SUM(G140:T140)</f>
        <v>0</v>
      </c>
      <c r="V140" s="258"/>
      <c r="W140" s="102"/>
    </row>
    <row r="141" spans="2:30" s="7" customFormat="1" ht="3.75" customHeight="1" x14ac:dyDescent="0.25">
      <c r="B141" s="6"/>
      <c r="F141" s="106"/>
      <c r="G141" s="107"/>
      <c r="H141" s="107"/>
      <c r="I141" s="107"/>
      <c r="J141" s="107"/>
      <c r="K141" s="107"/>
      <c r="L141" s="107"/>
      <c r="M141" s="107"/>
      <c r="N141" s="107"/>
      <c r="O141" s="107"/>
      <c r="P141" s="107"/>
      <c r="Q141" s="107"/>
      <c r="R141" s="107"/>
      <c r="S141" s="107"/>
      <c r="T141" s="108"/>
      <c r="U141" s="132"/>
      <c r="V141" s="132"/>
      <c r="W141" s="109"/>
    </row>
    <row r="142" spans="2:30" x14ac:dyDescent="0.25">
      <c r="B142" s="97"/>
      <c r="C142" s="4" t="s">
        <v>92</v>
      </c>
      <c r="E142" s="110">
        <v>0.5</v>
      </c>
      <c r="G142" s="272">
        <f>G140*$E$142</f>
        <v>0</v>
      </c>
      <c r="H142" s="272"/>
      <c r="I142" s="272">
        <f>I140*$E$142</f>
        <v>0</v>
      </c>
      <c r="J142" s="272"/>
      <c r="K142" s="272">
        <f>K140*$E$142</f>
        <v>0</v>
      </c>
      <c r="L142" s="272"/>
      <c r="M142" s="272">
        <f>M140*$E$142</f>
        <v>0</v>
      </c>
      <c r="N142" s="272"/>
      <c r="O142" s="272">
        <f>O140*$E$142</f>
        <v>0</v>
      </c>
      <c r="P142" s="272"/>
      <c r="Q142" s="272">
        <f>Q140*$E$142</f>
        <v>0</v>
      </c>
      <c r="R142" s="272"/>
      <c r="S142" s="272">
        <f>S140*$E$142</f>
        <v>0</v>
      </c>
      <c r="T142" s="272"/>
      <c r="U142" s="258">
        <f>SUM(G142:T142)</f>
        <v>0</v>
      </c>
      <c r="V142" s="258"/>
      <c r="W142" s="111"/>
      <c r="X142" s="112" t="s">
        <v>109</v>
      </c>
      <c r="Y142" s="112"/>
      <c r="Z142" s="112"/>
      <c r="AA142" s="112" t="s">
        <v>94</v>
      </c>
      <c r="AB142" s="112"/>
      <c r="AC142" s="113" t="s">
        <v>59</v>
      </c>
      <c r="AD142" s="4" t="s">
        <v>9</v>
      </c>
    </row>
    <row r="143" spans="2:30" x14ac:dyDescent="0.25">
      <c r="C143" s="4" t="s">
        <v>110</v>
      </c>
      <c r="G143" s="270">
        <f>IF(ISNUMBER(G138),$K$93,0)</f>
        <v>2</v>
      </c>
      <c r="H143" s="270"/>
      <c r="I143" s="270">
        <f>IF(ISNUMBER(I138),$K$93,0)</f>
        <v>2</v>
      </c>
      <c r="J143" s="270"/>
      <c r="K143" s="270">
        <f>IF(ISNUMBER(K138),$K$93,0)</f>
        <v>2</v>
      </c>
      <c r="L143" s="270"/>
      <c r="M143" s="270">
        <f>IF(ISNUMBER(M138),$K$93,0)</f>
        <v>2</v>
      </c>
      <c r="N143" s="270"/>
      <c r="O143" s="270">
        <f>IF(ISNUMBER(O138),$K$93,0)</f>
        <v>2</v>
      </c>
      <c r="P143" s="270"/>
      <c r="Q143" s="270">
        <f>IF(ISNUMBER(Q138),$K$93,0)</f>
        <v>2</v>
      </c>
      <c r="R143" s="270"/>
      <c r="S143" s="270">
        <f>IF(ISNUMBER(S138),$K$93,0)</f>
        <v>2</v>
      </c>
      <c r="T143" s="270"/>
      <c r="U143" s="133"/>
      <c r="V143" s="133"/>
      <c r="W143" s="115"/>
      <c r="X143" s="134" t="str">
        <f>H96</f>
        <v>Kaffe, Tee, etc.</v>
      </c>
      <c r="AA143" s="239">
        <v>0.2</v>
      </c>
      <c r="AB143" s="239"/>
      <c r="AC143" s="116">
        <f>AA143*K96</f>
        <v>0.4</v>
      </c>
      <c r="AD143" s="116">
        <f>AA143*M96</f>
        <v>0.2</v>
      </c>
    </row>
    <row r="144" spans="2:30" x14ac:dyDescent="0.25">
      <c r="C144" s="4" t="s">
        <v>111</v>
      </c>
      <c r="G144" s="270">
        <f>G142*G143</f>
        <v>0</v>
      </c>
      <c r="H144" s="270"/>
      <c r="I144" s="270">
        <f>I142*I143</f>
        <v>0</v>
      </c>
      <c r="J144" s="270"/>
      <c r="K144" s="270">
        <f>K142*K143</f>
        <v>0</v>
      </c>
      <c r="L144" s="270"/>
      <c r="M144" s="270">
        <f>M142*M143</f>
        <v>0</v>
      </c>
      <c r="N144" s="270"/>
      <c r="O144" s="270">
        <f>O142*O143</f>
        <v>0</v>
      </c>
      <c r="P144" s="270"/>
      <c r="Q144" s="270">
        <f>Q142*Q143</f>
        <v>0</v>
      </c>
      <c r="R144" s="270"/>
      <c r="S144" s="270">
        <f>S142*S143</f>
        <v>0</v>
      </c>
      <c r="T144" s="270"/>
      <c r="U144" s="268">
        <f>SUM(G144:T144)</f>
        <v>0</v>
      </c>
      <c r="V144" s="268"/>
      <c r="W144" s="117"/>
      <c r="X144" s="134" t="str">
        <f>H97</f>
        <v>Softdrinks (z.B. 0,3l)</v>
      </c>
      <c r="AA144" s="239">
        <v>0.2</v>
      </c>
      <c r="AB144" s="239"/>
      <c r="AC144" s="116">
        <f>AA144*K97</f>
        <v>0.4</v>
      </c>
      <c r="AD144" s="116">
        <f>AA144*M97</f>
        <v>0.2</v>
      </c>
    </row>
    <row r="145" spans="2:30" x14ac:dyDescent="0.25">
      <c r="C145" s="4" t="s">
        <v>106</v>
      </c>
      <c r="E145" s="110">
        <v>0.5</v>
      </c>
      <c r="G145" s="272">
        <f>G140*$E$145</f>
        <v>0</v>
      </c>
      <c r="H145" s="272"/>
      <c r="I145" s="272">
        <f>I140*$E$145</f>
        <v>0</v>
      </c>
      <c r="J145" s="272"/>
      <c r="K145" s="272">
        <f>K140*$E$145</f>
        <v>0</v>
      </c>
      <c r="L145" s="272"/>
      <c r="M145" s="272">
        <f>M140*$E$145</f>
        <v>0</v>
      </c>
      <c r="N145" s="272"/>
      <c r="O145" s="272">
        <f>O140*$E$145</f>
        <v>0</v>
      </c>
      <c r="P145" s="272"/>
      <c r="Q145" s="272">
        <f>Q140*$E$145</f>
        <v>0</v>
      </c>
      <c r="R145" s="272"/>
      <c r="S145" s="272">
        <f>S140*$E$145</f>
        <v>0</v>
      </c>
      <c r="T145" s="272"/>
      <c r="U145" s="258">
        <f>SUM(G145:T145)</f>
        <v>0</v>
      </c>
      <c r="V145" s="258"/>
      <c r="W145" s="115"/>
      <c r="X145" s="134" t="str">
        <f>H98</f>
        <v>Bier (z.B. 0,3l)</v>
      </c>
      <c r="AA145" s="239">
        <v>0.2</v>
      </c>
      <c r="AB145" s="239"/>
      <c r="AC145" s="116">
        <f>AA145*K98</f>
        <v>0.4</v>
      </c>
      <c r="AD145" s="116">
        <f>AA145*M98</f>
        <v>0.2</v>
      </c>
    </row>
    <row r="146" spans="2:30" x14ac:dyDescent="0.25">
      <c r="C146" s="4" t="s">
        <v>98</v>
      </c>
      <c r="E146" s="118">
        <v>1</v>
      </c>
      <c r="G146" s="272">
        <f>G145*$E$146</f>
        <v>0</v>
      </c>
      <c r="H146" s="272">
        <f t="shared" ref="H146:T146" si="2">H145*$E$146</f>
        <v>0</v>
      </c>
      <c r="I146" s="272">
        <f>I145*$E$146</f>
        <v>0</v>
      </c>
      <c r="J146" s="272">
        <f t="shared" si="2"/>
        <v>0</v>
      </c>
      <c r="K146" s="272">
        <f t="shared" si="2"/>
        <v>0</v>
      </c>
      <c r="L146" s="272">
        <f t="shared" si="2"/>
        <v>0</v>
      </c>
      <c r="M146" s="272">
        <f t="shared" si="2"/>
        <v>0</v>
      </c>
      <c r="N146" s="272">
        <f t="shared" si="2"/>
        <v>0</v>
      </c>
      <c r="O146" s="272">
        <f t="shared" si="2"/>
        <v>0</v>
      </c>
      <c r="P146" s="272">
        <f t="shared" si="2"/>
        <v>0</v>
      </c>
      <c r="Q146" s="272">
        <f t="shared" si="2"/>
        <v>0</v>
      </c>
      <c r="R146" s="272">
        <f t="shared" si="2"/>
        <v>0</v>
      </c>
      <c r="S146" s="272">
        <f t="shared" si="2"/>
        <v>0</v>
      </c>
      <c r="T146" s="272">
        <f t="shared" si="2"/>
        <v>0</v>
      </c>
      <c r="U146" s="119"/>
      <c r="V146" s="119"/>
      <c r="W146" s="115"/>
      <c r="X146" s="134"/>
      <c r="AA146" s="135"/>
      <c r="AB146" s="135"/>
      <c r="AC146" s="116"/>
      <c r="AD146" s="116"/>
    </row>
    <row r="147" spans="2:30" x14ac:dyDescent="0.25">
      <c r="C147" s="4" t="s">
        <v>99</v>
      </c>
      <c r="G147" s="270">
        <f>IF(ISNUMBER(G138),$AC$150,0)</f>
        <v>2</v>
      </c>
      <c r="H147" s="270"/>
      <c r="I147" s="270">
        <f>IF(ISNUMBER(I138),$AC$150,0)</f>
        <v>2</v>
      </c>
      <c r="J147" s="270"/>
      <c r="K147" s="270">
        <f>IF(ISNUMBER(K138),$AC$150,0)</f>
        <v>2</v>
      </c>
      <c r="L147" s="270"/>
      <c r="M147" s="270">
        <f>IF(ISNUMBER(M138),$AC$150,0)</f>
        <v>2</v>
      </c>
      <c r="N147" s="270"/>
      <c r="O147" s="270">
        <f>IF(ISNUMBER(O138),$AC$150,0)</f>
        <v>2</v>
      </c>
      <c r="P147" s="270"/>
      <c r="Q147" s="270">
        <f>IF(ISNUMBER(Q138),$AC$150,0)</f>
        <v>2</v>
      </c>
      <c r="R147" s="270"/>
      <c r="S147" s="270">
        <f>IF(ISNUMBER(S138),$AC$150,0)</f>
        <v>2</v>
      </c>
      <c r="T147" s="270"/>
      <c r="U147" s="271">
        <f>AC150</f>
        <v>2</v>
      </c>
      <c r="V147" s="271"/>
      <c r="W147" s="115"/>
      <c r="X147" s="134" t="str">
        <f>H99</f>
        <v>Wein &amp; Sekt (z.B. 0,1l)</v>
      </c>
      <c r="AA147" s="239">
        <v>0.2</v>
      </c>
      <c r="AB147" s="239"/>
      <c r="AC147" s="116">
        <f>AA147*K99</f>
        <v>0.4</v>
      </c>
      <c r="AD147" s="116">
        <f>AA147*M99</f>
        <v>0.2</v>
      </c>
    </row>
    <row r="148" spans="2:30" x14ac:dyDescent="0.25">
      <c r="C148" s="4" t="s">
        <v>112</v>
      </c>
      <c r="G148" s="270">
        <f>G146*G147</f>
        <v>0</v>
      </c>
      <c r="H148" s="270"/>
      <c r="I148" s="270">
        <f>I146*I147</f>
        <v>0</v>
      </c>
      <c r="J148" s="270"/>
      <c r="K148" s="270">
        <f>K146*K147</f>
        <v>0</v>
      </c>
      <c r="L148" s="270"/>
      <c r="M148" s="270">
        <f>M146*M147</f>
        <v>0</v>
      </c>
      <c r="N148" s="270"/>
      <c r="O148" s="270">
        <f>O146*O147</f>
        <v>0</v>
      </c>
      <c r="P148" s="270"/>
      <c r="Q148" s="270">
        <f>Q146*Q147</f>
        <v>0</v>
      </c>
      <c r="R148" s="270"/>
      <c r="S148" s="270">
        <f>S146*S147</f>
        <v>0</v>
      </c>
      <c r="T148" s="270"/>
      <c r="U148" s="268">
        <f>SUM(G148:T148)</f>
        <v>0</v>
      </c>
      <c r="V148" s="268"/>
      <c r="W148" s="117"/>
      <c r="X148" s="134" t="str">
        <f>H100</f>
        <v>Spirituosen (z.B. 0,1l)</v>
      </c>
      <c r="AA148" s="239">
        <v>0.2</v>
      </c>
      <c r="AB148" s="239"/>
      <c r="AC148" s="116">
        <f>AA148*K100</f>
        <v>0.4</v>
      </c>
      <c r="AD148" s="116">
        <f>AA148*M100</f>
        <v>0.2</v>
      </c>
    </row>
    <row r="149" spans="2:30" ht="3.75" customHeight="1" x14ac:dyDescent="0.25">
      <c r="G149" s="122"/>
      <c r="H149" s="122"/>
      <c r="I149" s="122"/>
      <c r="J149" s="122"/>
      <c r="K149" s="122"/>
      <c r="L149" s="122"/>
      <c r="M149" s="122"/>
      <c r="N149" s="122"/>
      <c r="O149" s="122"/>
      <c r="P149" s="122"/>
      <c r="Q149" s="122"/>
      <c r="R149" s="122"/>
      <c r="S149" s="122"/>
      <c r="T149" s="136"/>
      <c r="U149" s="124"/>
      <c r="V149" s="124"/>
      <c r="W149" s="117"/>
      <c r="X149" s="134"/>
      <c r="AA149" s="125"/>
      <c r="AB149" s="125"/>
      <c r="AC149" s="116"/>
    </row>
    <row r="150" spans="2:30" x14ac:dyDescent="0.25">
      <c r="B150" s="97" t="s">
        <v>101</v>
      </c>
      <c r="G150" s="266">
        <f>G144+G148</f>
        <v>0</v>
      </c>
      <c r="H150" s="266"/>
      <c r="I150" s="266">
        <f>I144+I148</f>
        <v>0</v>
      </c>
      <c r="J150" s="266"/>
      <c r="K150" s="266">
        <f>K144+K148</f>
        <v>0</v>
      </c>
      <c r="L150" s="266"/>
      <c r="M150" s="266">
        <f>M144+M148</f>
        <v>0</v>
      </c>
      <c r="N150" s="266"/>
      <c r="O150" s="266">
        <f>O144+O148</f>
        <v>0</v>
      </c>
      <c r="P150" s="266"/>
      <c r="Q150" s="266">
        <f>Q144+Q148</f>
        <v>0</v>
      </c>
      <c r="R150" s="266"/>
      <c r="S150" s="266">
        <f>S144+S148</f>
        <v>0</v>
      </c>
      <c r="T150" s="267"/>
      <c r="U150" s="268">
        <f>SUM(G150:T150)</f>
        <v>0</v>
      </c>
      <c r="V150" s="268"/>
      <c r="W150" s="126"/>
      <c r="X150" s="4" t="s">
        <v>102</v>
      </c>
      <c r="AA150" s="269">
        <f>SUM(AA143:AA148)</f>
        <v>1</v>
      </c>
      <c r="AB150" s="269"/>
      <c r="AC150" s="127">
        <f>SUM(AC143:AC148)</f>
        <v>2</v>
      </c>
      <c r="AD150" s="116">
        <f>SUM(AD143:AD148)</f>
        <v>1</v>
      </c>
    </row>
    <row r="151" spans="2:30" x14ac:dyDescent="0.25">
      <c r="T151" s="95"/>
      <c r="U151" s="138"/>
      <c r="V151" s="138"/>
    </row>
    <row r="152" spans="2:30" s="139" customFormat="1" ht="15" x14ac:dyDescent="0.25">
      <c r="B152" s="62" t="s">
        <v>113</v>
      </c>
      <c r="C152" s="62"/>
      <c r="D152" s="62"/>
      <c r="E152" s="62"/>
      <c r="F152" s="62"/>
      <c r="G152" s="261">
        <f>G122+G136+G150</f>
        <v>2</v>
      </c>
      <c r="H152" s="230"/>
      <c r="I152" s="261">
        <f>I122+I136+I150</f>
        <v>2</v>
      </c>
      <c r="J152" s="230"/>
      <c r="K152" s="261">
        <f>K122+K136+K150</f>
        <v>2</v>
      </c>
      <c r="L152" s="230"/>
      <c r="M152" s="261">
        <f>M122+M136+M150</f>
        <v>2</v>
      </c>
      <c r="N152" s="230"/>
      <c r="O152" s="261">
        <f>O122+O136+O150</f>
        <v>2</v>
      </c>
      <c r="P152" s="230"/>
      <c r="Q152" s="261">
        <f>Q122+Q136+Q150</f>
        <v>2</v>
      </c>
      <c r="R152" s="230"/>
      <c r="S152" s="262">
        <f>S122+S136+S150</f>
        <v>2</v>
      </c>
      <c r="T152" s="263"/>
      <c r="U152" s="264">
        <f>SUM(G152:T152)</f>
        <v>14</v>
      </c>
      <c r="V152" s="264"/>
    </row>
    <row r="153" spans="2:30" ht="13.8" thickBot="1" x14ac:dyDescent="0.3">
      <c r="B153" s="138" t="s">
        <v>114</v>
      </c>
      <c r="C153" s="138"/>
      <c r="D153" s="138"/>
      <c r="E153" s="138"/>
      <c r="F153" s="138"/>
      <c r="G153" s="260">
        <f>G112+G126+G140</f>
        <v>1</v>
      </c>
      <c r="H153" s="260"/>
      <c r="I153" s="260">
        <f>I112+I126+I140</f>
        <v>1</v>
      </c>
      <c r="J153" s="260"/>
      <c r="K153" s="260">
        <f>K112+K126+K140</f>
        <v>1</v>
      </c>
      <c r="L153" s="260"/>
      <c r="M153" s="260">
        <f>M112+M126+M140</f>
        <v>1</v>
      </c>
      <c r="N153" s="260"/>
      <c r="O153" s="260">
        <f>O112+O126+O140</f>
        <v>1</v>
      </c>
      <c r="P153" s="260"/>
      <c r="Q153" s="260">
        <f>Q112+Q126+Q140</f>
        <v>1</v>
      </c>
      <c r="R153" s="260"/>
      <c r="S153" s="256">
        <f>S112+S126+S140</f>
        <v>1</v>
      </c>
      <c r="T153" s="257"/>
      <c r="U153" s="258">
        <f>SUM(G153:T153)</f>
        <v>7</v>
      </c>
      <c r="V153" s="258"/>
      <c r="Y153" s="140"/>
    </row>
    <row r="154" spans="2:30" ht="13.8" thickTop="1" x14ac:dyDescent="0.25">
      <c r="B154" s="138" t="s">
        <v>115</v>
      </c>
      <c r="C154" s="138"/>
      <c r="D154" s="138"/>
      <c r="E154" s="138"/>
      <c r="F154" s="138"/>
      <c r="G154" s="259">
        <f>G152/G153</f>
        <v>2</v>
      </c>
      <c r="H154" s="259"/>
      <c r="I154" s="259">
        <f>I152/I153</f>
        <v>2</v>
      </c>
      <c r="J154" s="259"/>
      <c r="K154" s="259">
        <f>K152/K153</f>
        <v>2</v>
      </c>
      <c r="L154" s="259"/>
      <c r="M154" s="259">
        <f>M152/M153</f>
        <v>2</v>
      </c>
      <c r="N154" s="259"/>
      <c r="O154" s="259">
        <f>O152/O153</f>
        <v>2</v>
      </c>
      <c r="P154" s="259"/>
      <c r="Q154" s="259">
        <f>Q152/Q153</f>
        <v>2</v>
      </c>
      <c r="R154" s="259"/>
      <c r="S154" s="259">
        <f>S152/S153</f>
        <v>2</v>
      </c>
      <c r="T154" s="259"/>
      <c r="U154" s="259">
        <f>U152/U153</f>
        <v>2</v>
      </c>
      <c r="V154" s="259"/>
      <c r="AA154" s="141"/>
    </row>
    <row r="157" spans="2:30" ht="13.5" customHeight="1" x14ac:dyDescent="0.3">
      <c r="B157" s="13"/>
      <c r="C157" s="14" t="s">
        <v>116</v>
      </c>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2:30" ht="13.5" customHeight="1" x14ac:dyDescent="0.3">
      <c r="B158" s="13"/>
      <c r="C158" s="14" t="s">
        <v>117</v>
      </c>
      <c r="E158" s="12"/>
      <c r="F158" s="12"/>
      <c r="G158" s="12"/>
      <c r="H158" s="12"/>
      <c r="I158" s="12"/>
      <c r="J158" s="14" t="s">
        <v>118</v>
      </c>
      <c r="K158" s="12"/>
      <c r="L158" s="12"/>
      <c r="M158" s="12"/>
      <c r="N158" s="12"/>
      <c r="O158" s="12"/>
      <c r="P158" s="12"/>
      <c r="Q158" s="12"/>
      <c r="R158" s="12"/>
      <c r="S158" s="12"/>
      <c r="T158" s="12"/>
      <c r="U158" s="12"/>
      <c r="V158" s="12"/>
      <c r="W158" s="12"/>
      <c r="X158" s="12"/>
      <c r="Y158" s="12"/>
      <c r="Z158" s="12"/>
    </row>
    <row r="159" spans="2:30" ht="6" customHeight="1" x14ac:dyDescent="0.25"/>
    <row r="160" spans="2:30" x14ac:dyDescent="0.25">
      <c r="B160" s="47" t="s">
        <v>119</v>
      </c>
      <c r="C160" s="63"/>
      <c r="D160" s="63"/>
      <c r="E160" s="63"/>
      <c r="F160" s="63"/>
      <c r="G160" s="63"/>
      <c r="H160" s="63"/>
      <c r="J160" s="47" t="s">
        <v>120</v>
      </c>
      <c r="K160" s="47"/>
      <c r="L160" s="63" t="s">
        <v>121</v>
      </c>
      <c r="M160" s="142" t="s">
        <v>122</v>
      </c>
      <c r="N160" s="142" t="s">
        <v>123</v>
      </c>
      <c r="O160" s="142" t="s">
        <v>124</v>
      </c>
      <c r="P160" s="142" t="s">
        <v>125</v>
      </c>
      <c r="Q160" s="142" t="s">
        <v>126</v>
      </c>
      <c r="R160" s="142" t="s">
        <v>127</v>
      </c>
      <c r="S160" s="142" t="s">
        <v>128</v>
      </c>
      <c r="U160" s="67">
        <v>4.1666666666666741E-2</v>
      </c>
      <c r="V160" s="143"/>
    </row>
    <row r="161" spans="2:26" ht="3.75" customHeight="1" x14ac:dyDescent="0.25"/>
    <row r="162" spans="2:26" x14ac:dyDescent="0.25">
      <c r="B162" s="97" t="s">
        <v>129</v>
      </c>
      <c r="G162" s="265">
        <f>U153</f>
        <v>7</v>
      </c>
      <c r="H162" s="265"/>
      <c r="J162" s="4" t="s">
        <v>76</v>
      </c>
      <c r="L162" s="144">
        <v>1</v>
      </c>
      <c r="M162" s="145">
        <f>IF(ISNUMBER(G112/((((H83-G83)/$U$160)/$L$162)*$F$100)),G112/((((H83-G83)/$U$160)/$L$162)*$F$100),"")</f>
        <v>0.12500000000000022</v>
      </c>
      <c r="N162" s="145">
        <f>IF(ISNUMBER(I112/((((J83-I83)/$U$160)/$L$162)*$F$100)),I112/((((J83-I83)/$U$160)/$L$162)*$F$100),"")</f>
        <v>0.12500000000000022</v>
      </c>
      <c r="O162" s="145">
        <f>IF(ISNUMBER(K112/((((L83-K83)/$U$160)/$L$162)*$F$100)),K112/((((L83-K83)/$U$160)/$L$162)*$F$100),"")</f>
        <v>0.12500000000000022</v>
      </c>
      <c r="P162" s="145">
        <f>IF(ISNUMBER(M112/((((N83-M83)/$U$160)/$L$162)*$F$100)),M112/((((N83-M83)/$U$160)/$L$162)*$F$100),"")</f>
        <v>0.12500000000000022</v>
      </c>
      <c r="Q162" s="145">
        <f>IF(ISNUMBER(O112/((((P83-O83)/$U$160)/$L$162)*$F$100)),O112/((((P83-O83)/$U$160)/$L$162)*$F$100),"")</f>
        <v>0.12500000000000022</v>
      </c>
      <c r="R162" s="145">
        <f>IF(ISNUMBER(Q112/((((R83-Q83)/$U$160)/$L$162)*$F$100)),Q112/((((R83-Q83)/$U$160)/$L$162)*$F$100),"")</f>
        <v>0.12500000000000022</v>
      </c>
      <c r="S162" s="145">
        <f>IF(ISNUMBER(S112/((((T83-S83)/$U$160)/$L$162)*$F$100)),S112/((((T83-S83)/$U$160)/$L$162)*$F$100),"")</f>
        <v>0.12500000000000022</v>
      </c>
    </row>
    <row r="163" spans="2:26" x14ac:dyDescent="0.25">
      <c r="C163" s="4" t="s">
        <v>130</v>
      </c>
      <c r="G163" s="255">
        <f>SUM(G114:T114)+SUM(G128:T128)+SUM(G142:T142)</f>
        <v>3.5</v>
      </c>
      <c r="H163" s="255"/>
      <c r="J163" s="4" t="s">
        <v>131</v>
      </c>
      <c r="L163" s="144">
        <v>1</v>
      </c>
      <c r="M163" s="145">
        <f>IF(ISNUMBER(G126/((((H84-G84)/$U$160)/$L$163)*$F$100)),G126/((((H84-G84)/$U$160)/$L$163)*$F$100),"")</f>
        <v>0</v>
      </c>
      <c r="N163" s="145">
        <f>IF(ISNUMBER(I126/((((J84-I84)/$U$160)/$L$163)*$F$100)),I126/((((J84-I84)/$U$160)/$L$163)*$F$100),"")</f>
        <v>0</v>
      </c>
      <c r="O163" s="145">
        <f>IF(ISNUMBER(K126/((((L84-K84)/$U$160)/$L$163)*$F$100)),K126/((((L84-K84)/$U$160)/$L$163)*$F$100),"")</f>
        <v>0</v>
      </c>
      <c r="P163" s="145">
        <f>IF(ISNUMBER(M126/((((N84-M84)/$U$160)/$L$163)*$F$100)),M126/((((N84-M84)/$U$160)/$L$163)*$F$100),"")</f>
        <v>0</v>
      </c>
      <c r="Q163" s="145">
        <f>IF(ISNUMBER(O126/((((P84-O84)/$U$160)/$L$163)*$F$100)),O126/((((P84-O84)/$U$160)/$L$163)*$F$100),"")</f>
        <v>0</v>
      </c>
      <c r="R163" s="145">
        <f>IF(ISNUMBER(Q126/((((R84-Q84)/$U$160)/$L$163)*$F$100)),Q126/((((R84-Q84)/$U$160)/$L$163)*$F$100),"")</f>
        <v>0</v>
      </c>
      <c r="S163" s="145">
        <f>IF(ISNUMBER(S126/((((T84-S84)/$U$160)/$L$163)*$F$100)),S126/((((T84-S84)/$U$160)/$L$163)*$F$100),"")</f>
        <v>0</v>
      </c>
    </row>
    <row r="164" spans="2:26" x14ac:dyDescent="0.25">
      <c r="C164" s="4" t="s">
        <v>132</v>
      </c>
      <c r="G164" s="255">
        <f>SUM(G117:T117)+SUM(G131:T131)+SUM(G145:T145)</f>
        <v>3.5</v>
      </c>
      <c r="H164" s="255"/>
      <c r="J164" s="4" t="s">
        <v>108</v>
      </c>
      <c r="L164" s="144">
        <v>1</v>
      </c>
      <c r="M164" s="145" t="str">
        <f>IF(ISNUMBER(G140/((((M165)/$U$160)/$L$164)*$F$100)),G140/((((M165)/$U$160)/$L$164)*$F$100),"")</f>
        <v/>
      </c>
      <c r="N164" s="145">
        <f>IF(ISNUMBER(I140/((((N165)/$U$160)/$L$164)*$F$100)),I140/((((N165)/$U$160)/$L$164)*$F$100),"")</f>
        <v>0</v>
      </c>
      <c r="O164" s="145">
        <f>IF(ISNUMBER(K140/((((O165)/$U$160)/$L$164)*$F$100)),K140/((((O165)/$U$160)/$L$164)*$F$100),"")</f>
        <v>0</v>
      </c>
      <c r="P164" s="145">
        <f>IF(ISNUMBER(M140/((((P165)/$U$160)/$L$164)*$F$100)),M140/((((P165)/$U$160)/$L$164)*$F$100),"")</f>
        <v>0</v>
      </c>
      <c r="Q164" s="145">
        <f>IF(ISNUMBER(O140/((((Q165)/$U$160)/$L$164)*$F$100)),O140/((((Q165)/$U$160)/$L$164)*$F$100),"")</f>
        <v>0</v>
      </c>
      <c r="R164" s="145">
        <f>IF(ISNUMBER(Q140/((((R165)/$U$160)/$L$164)*$F$100)),Q140/((((R165)/$U$160)/$L$164)*$F$100),"")</f>
        <v>0</v>
      </c>
      <c r="S164" s="145">
        <f>IF(ISNUMBER(S140/((((S165)/$U$160)/$L$164)*$F$100)),S140/((((S165)/$U$160)/$L$164)*$F$100),"")</f>
        <v>0</v>
      </c>
    </row>
    <row r="165" spans="2:26" ht="2.25" customHeight="1" x14ac:dyDescent="0.25">
      <c r="G165" s="146"/>
      <c r="H165" s="146"/>
      <c r="J165" s="147"/>
      <c r="K165" s="147"/>
      <c r="L165" s="147"/>
      <c r="M165" s="147">
        <f>IF(H85&lt;G85,(U79-G85)+H85,H85-H85)</f>
        <v>0</v>
      </c>
      <c r="N165" s="147">
        <f>IF(J85&lt;I85,(U79-I85)+J85,J85-I85)</f>
        <v>0.25</v>
      </c>
      <c r="O165" s="147">
        <f>IF(L85&lt;K85,(U79-K85)+L85,L85-K85)</f>
        <v>0.25</v>
      </c>
      <c r="P165" s="147">
        <f>IF(N85&lt;M85,(U79-M85)+N85,N85-M85)</f>
        <v>0.25</v>
      </c>
      <c r="Q165" s="147">
        <f>IF(P85&lt;O85,(U79-O85)+P85,P85-O85)</f>
        <v>0.25</v>
      </c>
      <c r="R165" s="147">
        <f>IF(R85&lt;Q85,(U79-Q85)+R85,R85-Q85)</f>
        <v>0.25</v>
      </c>
      <c r="S165" s="147">
        <f>IF(T85&lt;S85,(U79-S85)+T85,T85-S85)</f>
        <v>0.25</v>
      </c>
      <c r="T165" s="147"/>
      <c r="U165" s="147"/>
      <c r="V165" s="147"/>
      <c r="W165" s="147"/>
      <c r="X165" s="147"/>
      <c r="Y165" s="147"/>
      <c r="Z165" s="147"/>
    </row>
    <row r="166" spans="2:26" x14ac:dyDescent="0.25">
      <c r="B166" s="97" t="s">
        <v>133</v>
      </c>
      <c r="G166" s="253">
        <f>SUM(G152:T152)</f>
        <v>14</v>
      </c>
      <c r="H166" s="253"/>
      <c r="J166" s="63" t="s">
        <v>134</v>
      </c>
      <c r="K166" s="63"/>
      <c r="L166" s="63"/>
      <c r="M166" s="148">
        <f t="shared" ref="M166:S166" si="3">SUM(M162:M164)/COUNT(M162:M164)</f>
        <v>6.2500000000000111E-2</v>
      </c>
      <c r="N166" s="148">
        <f t="shared" si="3"/>
        <v>4.1666666666666741E-2</v>
      </c>
      <c r="O166" s="148">
        <f t="shared" si="3"/>
        <v>4.1666666666666741E-2</v>
      </c>
      <c r="P166" s="148">
        <f t="shared" si="3"/>
        <v>4.1666666666666741E-2</v>
      </c>
      <c r="Q166" s="148">
        <f t="shared" si="3"/>
        <v>4.1666666666666741E-2</v>
      </c>
      <c r="R166" s="148">
        <f t="shared" si="3"/>
        <v>4.1666666666666741E-2</v>
      </c>
      <c r="S166" s="148">
        <f t="shared" si="3"/>
        <v>4.1666666666666741E-2</v>
      </c>
      <c r="T166" s="147"/>
      <c r="U166" s="147"/>
      <c r="V166" s="147"/>
      <c r="W166" s="147"/>
      <c r="X166" s="147"/>
      <c r="Y166" s="147"/>
      <c r="Z166" s="147"/>
    </row>
    <row r="167" spans="2:26" s="7" customFormat="1" x14ac:dyDescent="0.25">
      <c r="C167" s="7" t="s">
        <v>135</v>
      </c>
      <c r="G167" s="252">
        <f>G172+G176</f>
        <v>7</v>
      </c>
      <c r="H167" s="252"/>
      <c r="J167" s="67"/>
      <c r="K167" s="67"/>
      <c r="L167" s="67"/>
      <c r="M167" s="149"/>
      <c r="N167" s="149"/>
      <c r="O167" s="149"/>
      <c r="P167" s="149"/>
      <c r="Q167" s="149"/>
      <c r="R167" s="149"/>
      <c r="S167" s="149"/>
      <c r="T167" s="143"/>
      <c r="U167" s="143"/>
      <c r="V167" s="143"/>
      <c r="W167" s="143"/>
      <c r="X167" s="143"/>
      <c r="Y167" s="143"/>
      <c r="Z167" s="143"/>
    </row>
    <row r="168" spans="2:26" x14ac:dyDescent="0.25">
      <c r="C168" s="4" t="s">
        <v>136</v>
      </c>
      <c r="G168" s="252">
        <f>SUM(G116:T116)+SUM(G130:T130)+SUM(G144:T144)</f>
        <v>7</v>
      </c>
      <c r="H168" s="252"/>
    </row>
    <row r="169" spans="2:26" x14ac:dyDescent="0.25">
      <c r="C169" s="4" t="s">
        <v>137</v>
      </c>
      <c r="G169" s="252">
        <f>SUM(G120:T120)+SUM(G134:T134)+SUM(G148:T148)</f>
        <v>7</v>
      </c>
      <c r="H169" s="252"/>
      <c r="J169" s="150" t="s">
        <v>138</v>
      </c>
      <c r="N169" s="149"/>
      <c r="O169" s="149"/>
      <c r="P169" s="149"/>
      <c r="Q169" s="149"/>
      <c r="R169" s="149"/>
      <c r="S169" s="149"/>
    </row>
    <row r="170" spans="2:26" ht="2.25" customHeight="1" x14ac:dyDescent="0.25">
      <c r="G170" s="151"/>
      <c r="H170" s="151"/>
      <c r="N170" s="149"/>
      <c r="O170" s="149"/>
      <c r="P170" s="149"/>
      <c r="Q170" s="149"/>
      <c r="R170" s="149"/>
      <c r="S170" s="149"/>
    </row>
    <row r="171" spans="2:26" x14ac:dyDescent="0.25">
      <c r="B171" s="97" t="s">
        <v>139</v>
      </c>
      <c r="G171" s="253">
        <f>(U114*M92)+(U128*M93)+(U142*M94)</f>
        <v>3.5</v>
      </c>
      <c r="H171" s="253"/>
      <c r="J171" s="4" t="s">
        <v>140</v>
      </c>
      <c r="M171" s="89">
        <f>LARGE(M162:S164,1)</f>
        <v>0.12500000000000022</v>
      </c>
      <c r="N171" s="152" t="str">
        <f>IF(M171&gt;80%,"Sehr hohe Auslastung - realistisch?","")</f>
        <v/>
      </c>
      <c r="O171" s="149"/>
      <c r="P171" s="149"/>
      <c r="Q171" s="149"/>
      <c r="R171" s="149"/>
      <c r="S171" s="149"/>
    </row>
    <row r="172" spans="2:26" x14ac:dyDescent="0.25">
      <c r="C172" s="4" t="s">
        <v>141</v>
      </c>
      <c r="G172" s="252">
        <f>G168-G171</f>
        <v>3.5</v>
      </c>
      <c r="H172" s="252"/>
      <c r="J172" s="4" t="s">
        <v>142</v>
      </c>
      <c r="M172" s="89">
        <f>SMALL(M162:S164,1)</f>
        <v>0</v>
      </c>
      <c r="N172" s="152" t="str">
        <f>IF(M172&lt;30%,"Unter 30% = geringe Auslastung!","")</f>
        <v>Unter 30% = geringe Auslastung!</v>
      </c>
      <c r="O172" s="149"/>
      <c r="P172" s="149"/>
      <c r="Q172" s="149"/>
      <c r="R172" s="149"/>
      <c r="S172" s="149"/>
    </row>
    <row r="173" spans="2:26" x14ac:dyDescent="0.25">
      <c r="C173" s="4" t="s">
        <v>143</v>
      </c>
      <c r="G173" s="254">
        <f>G172/G168</f>
        <v>0.5</v>
      </c>
      <c r="H173" s="254"/>
      <c r="J173" s="47" t="s">
        <v>144</v>
      </c>
      <c r="K173" s="63"/>
      <c r="L173" s="63"/>
      <c r="M173" s="153">
        <f>SUM(M162:S164)/COUNT(M162:S164)</f>
        <v>4.375000000000008E-2</v>
      </c>
      <c r="N173" s="149"/>
      <c r="O173" s="149"/>
      <c r="P173" s="149"/>
      <c r="Q173" s="149"/>
      <c r="R173" s="149"/>
      <c r="S173" s="149"/>
    </row>
    <row r="174" spans="2:26" ht="3" customHeight="1" x14ac:dyDescent="0.25">
      <c r="G174" s="151"/>
      <c r="H174" s="151"/>
      <c r="N174" s="149"/>
      <c r="O174" s="149"/>
      <c r="P174" s="149"/>
      <c r="Q174" s="149"/>
      <c r="R174" s="149"/>
      <c r="S174" s="149"/>
    </row>
    <row r="175" spans="2:26" x14ac:dyDescent="0.25">
      <c r="B175" s="97" t="s">
        <v>145</v>
      </c>
      <c r="G175" s="253">
        <f>(U117*AD122)+(U131*AD136)+(U145*AD150)</f>
        <v>3.5</v>
      </c>
      <c r="H175" s="253"/>
      <c r="N175" s="149"/>
      <c r="O175" s="149"/>
      <c r="P175" s="149"/>
      <c r="Q175" s="149"/>
      <c r="R175" s="149"/>
      <c r="S175" s="149"/>
    </row>
    <row r="176" spans="2:26" x14ac:dyDescent="0.25">
      <c r="C176" s="4" t="s">
        <v>146</v>
      </c>
      <c r="G176" s="252">
        <f>G169-G175</f>
        <v>3.5</v>
      </c>
      <c r="H176" s="252"/>
      <c r="N176" s="149"/>
      <c r="O176" s="149"/>
      <c r="P176" s="149"/>
      <c r="Q176" s="149"/>
      <c r="R176" s="149"/>
      <c r="S176" s="149"/>
    </row>
    <row r="177" spans="2:33" x14ac:dyDescent="0.25">
      <c r="C177" s="4" t="s">
        <v>147</v>
      </c>
      <c r="G177" s="151"/>
      <c r="H177" s="93">
        <f>G176/G169</f>
        <v>0.5</v>
      </c>
      <c r="N177" s="149"/>
      <c r="O177" s="149"/>
      <c r="P177" s="149"/>
      <c r="Q177" s="149"/>
      <c r="R177" s="149"/>
      <c r="S177" s="149"/>
    </row>
    <row r="178" spans="2:33" ht="2.25" customHeight="1" x14ac:dyDescent="0.25">
      <c r="G178" s="151"/>
      <c r="H178" s="151"/>
      <c r="N178" s="149"/>
      <c r="O178" s="149"/>
      <c r="P178" s="149"/>
      <c r="Q178" s="149"/>
      <c r="R178" s="149"/>
      <c r="S178" s="149"/>
    </row>
    <row r="179" spans="2:33" x14ac:dyDescent="0.25">
      <c r="B179" s="6" t="s">
        <v>115</v>
      </c>
      <c r="C179" s="7"/>
      <c r="D179" s="7"/>
      <c r="E179" s="7"/>
      <c r="F179" s="7"/>
      <c r="G179" s="249">
        <f>G166/G162</f>
        <v>2</v>
      </c>
      <c r="H179" s="249"/>
      <c r="N179" s="149"/>
      <c r="O179" s="149"/>
      <c r="P179" s="149"/>
      <c r="Q179" s="149"/>
      <c r="R179" s="149"/>
      <c r="S179" s="149"/>
    </row>
    <row r="180" spans="2:33" x14ac:dyDescent="0.25">
      <c r="C180" s="4" t="s">
        <v>148</v>
      </c>
      <c r="G180" s="250">
        <f>G168/G162</f>
        <v>1</v>
      </c>
      <c r="H180" s="250"/>
    </row>
    <row r="181" spans="2:33" x14ac:dyDescent="0.25">
      <c r="C181" s="4" t="s">
        <v>149</v>
      </c>
      <c r="G181" s="250">
        <f>G169/G162</f>
        <v>1</v>
      </c>
      <c r="H181" s="250"/>
    </row>
    <row r="182" spans="2:33" x14ac:dyDescent="0.25">
      <c r="C182" s="4" t="s">
        <v>150</v>
      </c>
      <c r="G182" s="250">
        <f>G171/G162</f>
        <v>0.5</v>
      </c>
      <c r="H182" s="250"/>
    </row>
    <row r="183" spans="2:33" x14ac:dyDescent="0.25">
      <c r="C183" s="4" t="s">
        <v>151</v>
      </c>
      <c r="G183" s="250">
        <f>G175/G162</f>
        <v>0.5</v>
      </c>
      <c r="H183" s="250"/>
    </row>
    <row r="184" spans="2:33" x14ac:dyDescent="0.25">
      <c r="B184" s="47" t="s">
        <v>152</v>
      </c>
      <c r="C184" s="47"/>
      <c r="D184" s="47"/>
      <c r="E184" s="47"/>
      <c r="F184" s="47"/>
      <c r="G184" s="251">
        <f>(G176+G172)/G162</f>
        <v>1</v>
      </c>
      <c r="H184" s="251"/>
    </row>
    <row r="189" spans="2:33" ht="17.399999999999999" x14ac:dyDescent="0.3">
      <c r="B189" s="13" t="s">
        <v>153</v>
      </c>
      <c r="U189" s="67"/>
      <c r="V189" s="67"/>
      <c r="W189" s="7"/>
      <c r="X189" s="7"/>
      <c r="Y189" s="154"/>
      <c r="Z189" s="154"/>
      <c r="AA189" s="154"/>
      <c r="AB189" s="154"/>
      <c r="AC189" s="67"/>
      <c r="AD189" s="86"/>
      <c r="AE189" s="86"/>
      <c r="AF189" s="85"/>
      <c r="AG189" s="7"/>
    </row>
    <row r="190" spans="2:33" ht="13.5" customHeight="1" x14ac:dyDescent="0.3">
      <c r="B190" s="13"/>
      <c r="C190" s="14" t="s">
        <v>154</v>
      </c>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2:33" ht="13.5" customHeight="1" x14ac:dyDescent="0.3">
      <c r="B191" s="13"/>
      <c r="C191" s="14" t="s">
        <v>155</v>
      </c>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2:33" x14ac:dyDescent="0.25">
      <c r="U192" s="7"/>
      <c r="V192" s="7"/>
      <c r="W192" s="155"/>
      <c r="X192" s="7"/>
      <c r="Y192" s="155"/>
      <c r="Z192" s="155"/>
      <c r="AA192" s="156"/>
      <c r="AB192" s="156"/>
      <c r="AC192" s="247"/>
      <c r="AD192" s="247"/>
      <c r="AE192" s="7"/>
      <c r="AF192" s="157"/>
      <c r="AG192" s="7"/>
    </row>
    <row r="193" spans="3:33" ht="14.4" x14ac:dyDescent="0.3">
      <c r="C193" s="63" t="s">
        <v>138</v>
      </c>
      <c r="D193" s="63"/>
      <c r="E193" s="63"/>
      <c r="F193" s="142" t="s">
        <v>122</v>
      </c>
      <c r="G193" s="142" t="s">
        <v>123</v>
      </c>
      <c r="H193" s="142" t="s">
        <v>124</v>
      </c>
      <c r="I193" s="142" t="s">
        <v>125</v>
      </c>
      <c r="J193" s="142" t="s">
        <v>126</v>
      </c>
      <c r="K193" s="142" t="s">
        <v>127</v>
      </c>
      <c r="L193" s="142" t="s">
        <v>128</v>
      </c>
      <c r="M193" s="158" t="s">
        <v>59</v>
      </c>
      <c r="P193" s="7"/>
      <c r="Q193" s="26"/>
      <c r="R193" s="7"/>
      <c r="U193" s="7"/>
      <c r="V193" s="7"/>
      <c r="W193" s="155"/>
      <c r="X193" s="7"/>
      <c r="Y193" s="155"/>
      <c r="Z193" s="155"/>
      <c r="AA193" s="156"/>
      <c r="AB193" s="156"/>
      <c r="AC193" s="247"/>
      <c r="AD193" s="247"/>
      <c r="AE193" s="7"/>
      <c r="AF193" s="157"/>
      <c r="AG193" s="7"/>
    </row>
    <row r="194" spans="3:33" ht="14.4" x14ac:dyDescent="0.3">
      <c r="C194" s="4" t="s">
        <v>156</v>
      </c>
      <c r="F194" s="159">
        <f>G112</f>
        <v>1</v>
      </c>
      <c r="G194" s="159">
        <f>I112</f>
        <v>1</v>
      </c>
      <c r="H194" s="159">
        <f>K112</f>
        <v>1</v>
      </c>
      <c r="I194" s="159">
        <f>M112</f>
        <v>1</v>
      </c>
      <c r="J194" s="159">
        <f>O112</f>
        <v>1</v>
      </c>
      <c r="K194" s="159">
        <f>Q112</f>
        <v>1</v>
      </c>
      <c r="L194" s="159">
        <f>S112</f>
        <v>1</v>
      </c>
      <c r="M194" s="160">
        <f>SUM(F194:L194)</f>
        <v>7</v>
      </c>
      <c r="P194" s="7"/>
      <c r="Q194" s="26"/>
      <c r="R194" s="7"/>
      <c r="U194" s="7"/>
      <c r="V194" s="7"/>
      <c r="W194" s="155"/>
      <c r="X194" s="7"/>
      <c r="Y194" s="155"/>
      <c r="Z194" s="155"/>
      <c r="AA194" s="156"/>
      <c r="AB194" s="156"/>
      <c r="AC194" s="247"/>
      <c r="AD194" s="247"/>
      <c r="AE194" s="7"/>
      <c r="AF194" s="157"/>
      <c r="AG194" s="7"/>
    </row>
    <row r="195" spans="3:33" ht="14.4" x14ac:dyDescent="0.3">
      <c r="C195" s="4" t="s">
        <v>157</v>
      </c>
      <c r="F195" s="140">
        <f>G126</f>
        <v>0</v>
      </c>
      <c r="G195" s="140">
        <f>I126</f>
        <v>0</v>
      </c>
      <c r="H195" s="140">
        <f>K126</f>
        <v>0</v>
      </c>
      <c r="I195" s="140">
        <f>M126</f>
        <v>0</v>
      </c>
      <c r="J195" s="140">
        <f>O126</f>
        <v>0</v>
      </c>
      <c r="K195" s="140">
        <f>Q126</f>
        <v>0</v>
      </c>
      <c r="L195" s="140">
        <f>S126</f>
        <v>0</v>
      </c>
      <c r="M195" s="160">
        <f>SUM(F195:L195)</f>
        <v>0</v>
      </c>
      <c r="P195" s="7"/>
      <c r="Q195" s="26"/>
      <c r="R195" s="7"/>
      <c r="U195" s="7"/>
      <c r="V195" s="7"/>
      <c r="W195" s="155"/>
      <c r="X195" s="7"/>
      <c r="Y195" s="155"/>
      <c r="Z195" s="155"/>
      <c r="AA195" s="156"/>
      <c r="AB195" s="156"/>
      <c r="AC195" s="247"/>
      <c r="AD195" s="247"/>
      <c r="AE195" s="7"/>
      <c r="AF195" s="157"/>
      <c r="AG195" s="7"/>
    </row>
    <row r="196" spans="3:33" ht="14.4" x14ac:dyDescent="0.3">
      <c r="C196" s="4" t="s">
        <v>158</v>
      </c>
      <c r="F196" s="140">
        <f>G140</f>
        <v>0</v>
      </c>
      <c r="G196" s="140">
        <f>I140</f>
        <v>0</v>
      </c>
      <c r="H196" s="140">
        <f>K140</f>
        <v>0</v>
      </c>
      <c r="I196" s="140">
        <f>M140</f>
        <v>0</v>
      </c>
      <c r="J196" s="140">
        <f>O140</f>
        <v>0</v>
      </c>
      <c r="K196" s="140">
        <f>Q140</f>
        <v>0</v>
      </c>
      <c r="L196" s="140">
        <f>S140</f>
        <v>0</v>
      </c>
      <c r="M196" s="160">
        <f>SUM(F196:L196)</f>
        <v>0</v>
      </c>
      <c r="P196" s="7"/>
      <c r="Q196" s="26"/>
      <c r="R196" s="7"/>
      <c r="U196" s="7"/>
      <c r="V196" s="7"/>
      <c r="W196" s="155"/>
      <c r="X196" s="7"/>
      <c r="Y196" s="155"/>
      <c r="Z196" s="155"/>
      <c r="AA196" s="156"/>
      <c r="AB196" s="156"/>
      <c r="AC196" s="247"/>
      <c r="AD196" s="247"/>
      <c r="AE196" s="7"/>
      <c r="AF196" s="157"/>
      <c r="AG196" s="7"/>
    </row>
    <row r="197" spans="3:33" ht="3" customHeight="1" x14ac:dyDescent="0.3">
      <c r="F197" s="140"/>
      <c r="G197" s="140"/>
      <c r="H197" s="140"/>
      <c r="I197" s="140"/>
      <c r="J197" s="140"/>
      <c r="K197" s="140"/>
      <c r="L197" s="140"/>
      <c r="M197" s="160"/>
      <c r="P197" s="7"/>
      <c r="Q197" s="26"/>
      <c r="R197" s="7"/>
      <c r="U197" s="7"/>
      <c r="V197" s="7"/>
      <c r="W197" s="155"/>
      <c r="X197" s="7"/>
      <c r="Y197" s="155"/>
      <c r="Z197" s="155"/>
      <c r="AA197" s="156"/>
      <c r="AB197" s="156"/>
      <c r="AC197" s="156"/>
      <c r="AD197" s="156"/>
      <c r="AE197" s="7"/>
      <c r="AF197" s="157"/>
      <c r="AG197" s="7"/>
    </row>
    <row r="198" spans="3:33" ht="14.4" x14ac:dyDescent="0.3">
      <c r="C198" s="4" t="s">
        <v>159</v>
      </c>
      <c r="F198" s="140">
        <f t="shared" ref="F198:L198" si="4">$F$100</f>
        <v>2</v>
      </c>
      <c r="G198" s="140">
        <f t="shared" si="4"/>
        <v>2</v>
      </c>
      <c r="H198" s="140">
        <f t="shared" si="4"/>
        <v>2</v>
      </c>
      <c r="I198" s="140">
        <f t="shared" si="4"/>
        <v>2</v>
      </c>
      <c r="J198" s="140">
        <f t="shared" si="4"/>
        <v>2</v>
      </c>
      <c r="K198" s="140">
        <f t="shared" si="4"/>
        <v>2</v>
      </c>
      <c r="L198" s="140">
        <f t="shared" si="4"/>
        <v>2</v>
      </c>
      <c r="M198" s="160"/>
      <c r="P198" s="7"/>
      <c r="Q198" s="26"/>
      <c r="R198" s="7"/>
      <c r="U198" s="7"/>
      <c r="V198" s="7"/>
      <c r="W198" s="155"/>
      <c r="X198" s="7"/>
      <c r="Y198" s="155"/>
      <c r="Z198" s="155"/>
      <c r="AA198" s="156"/>
      <c r="AB198" s="156"/>
      <c r="AC198" s="156"/>
      <c r="AD198" s="156"/>
      <c r="AE198" s="7"/>
      <c r="AF198" s="157"/>
      <c r="AG198" s="7"/>
    </row>
    <row r="199" spans="3:33" ht="14.4" x14ac:dyDescent="0.3">
      <c r="C199" s="4" t="s">
        <v>160</v>
      </c>
      <c r="F199" s="70">
        <f>G87</f>
        <v>0.625</v>
      </c>
      <c r="G199" s="70">
        <f>I87</f>
        <v>0.625</v>
      </c>
      <c r="H199" s="70">
        <f>K87</f>
        <v>0.625</v>
      </c>
      <c r="I199" s="70">
        <f>M87</f>
        <v>0.625</v>
      </c>
      <c r="J199" s="70">
        <f>O87</f>
        <v>0.625</v>
      </c>
      <c r="K199" s="70">
        <f>Q87</f>
        <v>0.625</v>
      </c>
      <c r="L199" s="70">
        <f>S87</f>
        <v>0.625</v>
      </c>
      <c r="M199" s="161">
        <f>SUM(F199:L199)</f>
        <v>4.375</v>
      </c>
      <c r="P199" s="7"/>
      <c r="Q199" s="26"/>
      <c r="R199" s="7"/>
      <c r="U199" s="7"/>
      <c r="V199" s="7"/>
      <c r="W199" s="7"/>
      <c r="X199" s="7"/>
      <c r="Y199" s="7"/>
      <c r="Z199" s="7"/>
      <c r="AA199" s="7"/>
      <c r="AB199" s="7"/>
      <c r="AC199" s="7"/>
      <c r="AD199" s="7"/>
      <c r="AE199" s="7"/>
      <c r="AF199" s="7"/>
      <c r="AG199" s="7"/>
    </row>
    <row r="200" spans="3:33" x14ac:dyDescent="0.25">
      <c r="O200" s="162" t="s">
        <v>161</v>
      </c>
      <c r="P200" s="7"/>
      <c r="Q200" s="7"/>
      <c r="R200" s="7"/>
      <c r="U200" s="7"/>
      <c r="V200" s="7"/>
      <c r="W200" s="162" t="s">
        <v>162</v>
      </c>
      <c r="X200" s="7"/>
      <c r="Y200" s="7"/>
      <c r="Z200" s="7"/>
      <c r="AA200" s="7"/>
      <c r="AB200" s="7"/>
      <c r="AC200" s="7"/>
      <c r="AD200" s="7"/>
      <c r="AE200" s="7"/>
      <c r="AF200" s="7"/>
      <c r="AG200" s="7"/>
    </row>
    <row r="201" spans="3:33" ht="7.5" customHeight="1" x14ac:dyDescent="0.25">
      <c r="P201" s="7"/>
      <c r="Q201" s="7"/>
      <c r="R201" s="7"/>
      <c r="U201" s="7"/>
      <c r="V201" s="7"/>
      <c r="W201" s="7"/>
      <c r="X201" s="7"/>
      <c r="Y201" s="7"/>
      <c r="Z201" s="7"/>
      <c r="AA201" s="7"/>
      <c r="AB201" s="7"/>
      <c r="AC201" s="7"/>
      <c r="AD201" s="7"/>
      <c r="AE201" s="7"/>
      <c r="AF201" s="7"/>
      <c r="AG201" s="7"/>
    </row>
    <row r="202" spans="3:33" x14ac:dyDescent="0.25">
      <c r="C202" s="63" t="s">
        <v>163</v>
      </c>
      <c r="D202" s="82"/>
      <c r="E202" s="82"/>
      <c r="F202" s="142" t="str">
        <f t="shared" ref="F202:L202" si="5">F193</f>
        <v>Mo</v>
      </c>
      <c r="G202" s="142" t="str">
        <f t="shared" si="5"/>
        <v>Di</v>
      </c>
      <c r="H202" s="142" t="str">
        <f t="shared" si="5"/>
        <v>Mi</v>
      </c>
      <c r="I202" s="142" t="str">
        <f t="shared" si="5"/>
        <v>Do</v>
      </c>
      <c r="J202" s="142" t="str">
        <f t="shared" si="5"/>
        <v>Fr</v>
      </c>
      <c r="K202" s="142" t="str">
        <f t="shared" si="5"/>
        <v>Sa</v>
      </c>
      <c r="L202" s="142" t="str">
        <f t="shared" si="5"/>
        <v>So</v>
      </c>
      <c r="M202" s="142" t="s">
        <v>164</v>
      </c>
      <c r="O202" s="81" t="s">
        <v>165</v>
      </c>
      <c r="P202" s="142"/>
      <c r="Q202" s="142" t="s">
        <v>166</v>
      </c>
      <c r="R202" s="248" t="s">
        <v>167</v>
      </c>
      <c r="S202" s="248"/>
      <c r="T202" s="248" t="s">
        <v>168</v>
      </c>
      <c r="U202" s="248"/>
      <c r="W202" s="81" t="s">
        <v>169</v>
      </c>
      <c r="X202" s="81"/>
      <c r="Y202" s="142" t="s">
        <v>166</v>
      </c>
      <c r="Z202" s="248" t="s">
        <v>170</v>
      </c>
      <c r="AA202" s="248"/>
      <c r="AB202" s="81" t="s">
        <v>171</v>
      </c>
      <c r="AC202" s="248" t="s">
        <v>168</v>
      </c>
      <c r="AD202" s="248"/>
      <c r="AE202" s="163"/>
      <c r="AF202" s="163"/>
      <c r="AG202" s="7"/>
    </row>
    <row r="203" spans="3:33" ht="14.4" x14ac:dyDescent="0.3">
      <c r="C203" s="4" t="s">
        <v>172</v>
      </c>
      <c r="F203" s="164">
        <v>0</v>
      </c>
      <c r="G203" s="164">
        <v>0</v>
      </c>
      <c r="H203" s="164">
        <v>0</v>
      </c>
      <c r="I203" s="164">
        <v>0</v>
      </c>
      <c r="J203" s="164">
        <v>0</v>
      </c>
      <c r="K203" s="164">
        <v>0</v>
      </c>
      <c r="L203" s="164">
        <v>0</v>
      </c>
      <c r="M203" s="155">
        <f t="shared" ref="M203:M208" si="6">LARGE(F203:L203,1)</f>
        <v>0</v>
      </c>
      <c r="O203" s="4" t="str">
        <f t="shared" ref="O203:O208" si="7">C203</f>
        <v>Köche</v>
      </c>
      <c r="Q203" s="165">
        <v>0</v>
      </c>
      <c r="R203" s="231">
        <v>0</v>
      </c>
      <c r="S203" s="231"/>
      <c r="T203" s="225">
        <f t="shared" ref="T203:T208" si="8">Q203*R203</f>
        <v>0</v>
      </c>
      <c r="U203" s="225"/>
      <c r="W203" s="7" t="str">
        <f t="shared" ref="W203:W208" si="9">O203</f>
        <v>Köche</v>
      </c>
      <c r="X203" s="7"/>
      <c r="Y203" s="118">
        <v>0</v>
      </c>
      <c r="Z203" s="246">
        <v>0</v>
      </c>
      <c r="AA203" s="246"/>
      <c r="AB203" s="166">
        <v>0</v>
      </c>
      <c r="AC203" s="247">
        <f t="shared" ref="AC203:AC208" si="10">Y203*Z203*4*AB203</f>
        <v>0</v>
      </c>
      <c r="AD203" s="247"/>
      <c r="AE203" s="27"/>
      <c r="AF203" s="27"/>
      <c r="AG203" s="7"/>
    </row>
    <row r="204" spans="3:33" ht="14.4" x14ac:dyDescent="0.3">
      <c r="C204" s="4" t="s">
        <v>173</v>
      </c>
      <c r="F204" s="164">
        <v>0</v>
      </c>
      <c r="G204" s="164">
        <v>0</v>
      </c>
      <c r="H204" s="164">
        <v>0</v>
      </c>
      <c r="I204" s="164">
        <v>0</v>
      </c>
      <c r="J204" s="164">
        <v>0</v>
      </c>
      <c r="K204" s="164">
        <v>0</v>
      </c>
      <c r="L204" s="164">
        <v>0</v>
      </c>
      <c r="M204" s="155">
        <f t="shared" si="6"/>
        <v>0</v>
      </c>
      <c r="O204" s="4" t="str">
        <f t="shared" si="7"/>
        <v>Service</v>
      </c>
      <c r="Q204" s="165">
        <v>0</v>
      </c>
      <c r="R204" s="234">
        <v>0</v>
      </c>
      <c r="S204" s="234"/>
      <c r="T204" s="225">
        <f t="shared" si="8"/>
        <v>0</v>
      </c>
      <c r="U204" s="225"/>
      <c r="W204" s="7" t="str">
        <f t="shared" si="9"/>
        <v>Service</v>
      </c>
      <c r="X204" s="7"/>
      <c r="Y204" s="118">
        <v>0</v>
      </c>
      <c r="Z204" s="246">
        <v>0</v>
      </c>
      <c r="AA204" s="246"/>
      <c r="AB204" s="167">
        <v>0</v>
      </c>
      <c r="AC204" s="247">
        <f>Y204*Z204*4*AB204</f>
        <v>0</v>
      </c>
      <c r="AD204" s="247"/>
      <c r="AE204" s="168"/>
      <c r="AF204" s="169"/>
      <c r="AG204" s="7"/>
    </row>
    <row r="205" spans="3:33" ht="14.4" x14ac:dyDescent="0.3">
      <c r="C205" s="4" t="s">
        <v>174</v>
      </c>
      <c r="F205" s="164">
        <v>0</v>
      </c>
      <c r="G205" s="164">
        <v>0</v>
      </c>
      <c r="H205" s="164">
        <v>0</v>
      </c>
      <c r="I205" s="164">
        <v>0</v>
      </c>
      <c r="J205" s="164">
        <v>0</v>
      </c>
      <c r="K205" s="164">
        <v>0</v>
      </c>
      <c r="L205" s="164">
        <v>0</v>
      </c>
      <c r="M205" s="155">
        <f t="shared" si="6"/>
        <v>0</v>
      </c>
      <c r="O205" s="4" t="str">
        <f t="shared" si="7"/>
        <v>Hilfspersonal</v>
      </c>
      <c r="Q205" s="165">
        <v>0</v>
      </c>
      <c r="R205" s="234">
        <v>0</v>
      </c>
      <c r="S205" s="234"/>
      <c r="T205" s="225">
        <f t="shared" si="8"/>
        <v>0</v>
      </c>
      <c r="U205" s="225"/>
      <c r="W205" s="7" t="str">
        <f t="shared" si="9"/>
        <v>Hilfspersonal</v>
      </c>
      <c r="X205" s="7"/>
      <c r="Y205" s="118">
        <v>0</v>
      </c>
      <c r="Z205" s="246">
        <v>0</v>
      </c>
      <c r="AA205" s="246"/>
      <c r="AB205" s="167">
        <v>0</v>
      </c>
      <c r="AC205" s="247">
        <f t="shared" si="10"/>
        <v>0</v>
      </c>
      <c r="AD205" s="247"/>
      <c r="AE205" s="168"/>
      <c r="AF205" s="170"/>
      <c r="AG205" s="7"/>
    </row>
    <row r="206" spans="3:33" ht="14.4" x14ac:dyDescent="0.3">
      <c r="C206" s="4" t="s">
        <v>175</v>
      </c>
      <c r="F206" s="164">
        <v>0</v>
      </c>
      <c r="G206" s="164">
        <v>0</v>
      </c>
      <c r="H206" s="164">
        <v>0</v>
      </c>
      <c r="I206" s="164">
        <v>0</v>
      </c>
      <c r="J206" s="164">
        <v>0</v>
      </c>
      <c r="K206" s="164">
        <v>0</v>
      </c>
      <c r="L206" s="164">
        <v>0</v>
      </c>
      <c r="M206" s="155">
        <f t="shared" si="6"/>
        <v>0</v>
      </c>
      <c r="O206" s="4" t="str">
        <f t="shared" si="7"/>
        <v>Bar</v>
      </c>
      <c r="Q206" s="165">
        <v>0</v>
      </c>
      <c r="R206" s="234">
        <v>0</v>
      </c>
      <c r="S206" s="234"/>
      <c r="T206" s="225">
        <f t="shared" si="8"/>
        <v>0</v>
      </c>
      <c r="U206" s="225"/>
      <c r="W206" s="7" t="str">
        <f t="shared" si="9"/>
        <v>Bar</v>
      </c>
      <c r="X206" s="7"/>
      <c r="Y206" s="118">
        <v>0</v>
      </c>
      <c r="Z206" s="246">
        <v>0</v>
      </c>
      <c r="AA206" s="246"/>
      <c r="AB206" s="167">
        <v>0</v>
      </c>
      <c r="AC206" s="247">
        <f t="shared" si="10"/>
        <v>0</v>
      </c>
      <c r="AD206" s="247"/>
      <c r="AE206" s="168"/>
      <c r="AF206" s="169"/>
      <c r="AG206" s="7"/>
    </row>
    <row r="207" spans="3:33" ht="14.4" x14ac:dyDescent="0.3">
      <c r="C207" s="4" t="s">
        <v>176</v>
      </c>
      <c r="F207" s="164">
        <v>0</v>
      </c>
      <c r="G207" s="164">
        <v>0</v>
      </c>
      <c r="H207" s="164">
        <v>0</v>
      </c>
      <c r="I207" s="164">
        <v>0</v>
      </c>
      <c r="J207" s="164">
        <v>0</v>
      </c>
      <c r="K207" s="164">
        <v>0</v>
      </c>
      <c r="L207" s="164">
        <v>0</v>
      </c>
      <c r="M207" s="155">
        <f t="shared" si="6"/>
        <v>0</v>
      </c>
      <c r="O207" s="4" t="str">
        <f t="shared" si="7"/>
        <v>Admin</v>
      </c>
      <c r="Q207" s="165">
        <v>0</v>
      </c>
      <c r="R207" s="234">
        <v>0</v>
      </c>
      <c r="S207" s="234"/>
      <c r="T207" s="225">
        <f t="shared" si="8"/>
        <v>0</v>
      </c>
      <c r="U207" s="225"/>
      <c r="W207" s="7" t="str">
        <f t="shared" si="9"/>
        <v>Admin</v>
      </c>
      <c r="X207" s="7"/>
      <c r="Y207" s="118">
        <v>0</v>
      </c>
      <c r="Z207" s="246">
        <v>0</v>
      </c>
      <c r="AA207" s="246"/>
      <c r="AB207" s="167">
        <v>0</v>
      </c>
      <c r="AC207" s="247">
        <f t="shared" si="10"/>
        <v>0</v>
      </c>
      <c r="AD207" s="247"/>
      <c r="AE207" s="169"/>
      <c r="AF207" s="169"/>
      <c r="AG207" s="7"/>
    </row>
    <row r="208" spans="3:33" ht="14.4" x14ac:dyDescent="0.3">
      <c r="C208" s="4" t="s">
        <v>177</v>
      </c>
      <c r="F208" s="164">
        <v>0</v>
      </c>
      <c r="G208" s="164">
        <v>0</v>
      </c>
      <c r="H208" s="164">
        <v>0</v>
      </c>
      <c r="I208" s="164">
        <v>0</v>
      </c>
      <c r="J208" s="164">
        <v>0</v>
      </c>
      <c r="K208" s="164">
        <v>0</v>
      </c>
      <c r="L208" s="164">
        <v>0</v>
      </c>
      <c r="M208" s="155">
        <f t="shared" si="6"/>
        <v>0</v>
      </c>
      <c r="O208" s="4" t="str">
        <f t="shared" si="7"/>
        <v>Leitung</v>
      </c>
      <c r="Q208" s="165">
        <v>0</v>
      </c>
      <c r="R208" s="234">
        <v>0</v>
      </c>
      <c r="S208" s="234"/>
      <c r="T208" s="225">
        <f t="shared" si="8"/>
        <v>0</v>
      </c>
      <c r="U208" s="225"/>
      <c r="W208" s="7" t="str">
        <f t="shared" si="9"/>
        <v>Leitung</v>
      </c>
      <c r="X208" s="7"/>
      <c r="Y208" s="118">
        <v>0</v>
      </c>
      <c r="Z208" s="246">
        <v>0</v>
      </c>
      <c r="AA208" s="246"/>
      <c r="AB208" s="167">
        <v>0</v>
      </c>
      <c r="AC208" s="247">
        <f t="shared" si="10"/>
        <v>0</v>
      </c>
      <c r="AD208" s="247"/>
      <c r="AE208" s="169"/>
      <c r="AF208" s="169"/>
      <c r="AG208" s="7"/>
    </row>
    <row r="209" spans="2:55" ht="14.4" x14ac:dyDescent="0.3">
      <c r="F209" s="155"/>
      <c r="G209" s="155"/>
      <c r="H209" s="155"/>
      <c r="I209" s="155"/>
      <c r="J209" s="155"/>
      <c r="K209" s="155"/>
      <c r="L209" s="155"/>
      <c r="M209" s="155"/>
      <c r="T209" s="242">
        <f>SUM(T203:U208)</f>
        <v>0</v>
      </c>
      <c r="U209" s="242"/>
      <c r="W209" s="7"/>
      <c r="X209" s="7"/>
      <c r="Y209" s="7"/>
      <c r="Z209" s="27"/>
      <c r="AA209" s="26"/>
      <c r="AB209" s="26"/>
      <c r="AC209" s="243">
        <f>SUM(AC203:AD208)</f>
        <v>0</v>
      </c>
      <c r="AD209" s="243"/>
      <c r="AE209" s="169"/>
      <c r="AF209" s="169"/>
      <c r="AG209" s="7"/>
    </row>
    <row r="210" spans="2:55" ht="14.4" x14ac:dyDescent="0.3">
      <c r="AC210" s="27"/>
      <c r="AD210" s="27"/>
      <c r="AE210" s="168"/>
      <c r="AF210" s="169"/>
      <c r="AG210" s="7"/>
    </row>
    <row r="214" spans="2:55" ht="17.399999999999999" x14ac:dyDescent="0.3">
      <c r="B214" s="13" t="s">
        <v>178</v>
      </c>
      <c r="C214" s="13"/>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2:55" ht="13.5" customHeight="1" x14ac:dyDescent="0.3">
      <c r="B215" s="13"/>
      <c r="C215" s="14" t="s">
        <v>179</v>
      </c>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2:55" ht="13.5" customHeight="1" x14ac:dyDescent="0.3">
      <c r="B216" s="13"/>
      <c r="C216" s="14" t="s">
        <v>180</v>
      </c>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2:55" ht="13.5" customHeight="1" x14ac:dyDescent="0.3">
      <c r="B217" s="13"/>
      <c r="C217" s="14" t="s">
        <v>181</v>
      </c>
      <c r="E217" s="12"/>
      <c r="F217" s="12"/>
      <c r="G217" s="12"/>
      <c r="H217" s="12"/>
      <c r="I217" s="12"/>
      <c r="J217" s="12"/>
      <c r="K217" s="12"/>
      <c r="L217" s="12"/>
      <c r="M217" s="12"/>
      <c r="N217" s="12"/>
      <c r="O217" s="12"/>
      <c r="P217" s="12"/>
      <c r="Q217" s="12"/>
      <c r="R217" s="12"/>
      <c r="S217" s="12"/>
      <c r="T217" s="12"/>
      <c r="U217" s="12"/>
      <c r="V217" s="12"/>
      <c r="W217" s="12"/>
      <c r="X217" s="12"/>
      <c r="Y217" s="12"/>
      <c r="Z217" s="12"/>
    </row>
    <row r="219" spans="2:55" x14ac:dyDescent="0.25">
      <c r="B219" s="51" t="s">
        <v>182</v>
      </c>
      <c r="F219" s="244">
        <f ca="1">TODAY()</f>
        <v>43506</v>
      </c>
      <c r="G219" s="244"/>
      <c r="H219" s="54">
        <f ca="1">YEAR(F219)</f>
        <v>2019</v>
      </c>
      <c r="I219" s="56">
        <f ca="1">MONTH(F219)</f>
        <v>2</v>
      </c>
      <c r="J219" s="54">
        <v>1</v>
      </c>
      <c r="K219" s="171"/>
    </row>
    <row r="221" spans="2:55" x14ac:dyDescent="0.25">
      <c r="S221" s="12"/>
      <c r="T221" s="12"/>
      <c r="U221" s="12"/>
      <c r="V221" s="12"/>
      <c r="W221" s="12"/>
      <c r="X221" s="12"/>
      <c r="Y221" s="12"/>
      <c r="Z221" s="12"/>
      <c r="AA221" s="12"/>
      <c r="AB221" s="12"/>
    </row>
    <row r="222" spans="2:55" x14ac:dyDescent="0.25">
      <c r="G222" s="245">
        <f ca="1">DATE(H219,I219,J219)</f>
        <v>43497</v>
      </c>
      <c r="H222" s="245"/>
      <c r="I222" s="245">
        <f ca="1">DATE(YEAR(G222),MONTH(G222)+$J$219,DAY(G222))</f>
        <v>43525</v>
      </c>
      <c r="J222" s="245"/>
      <c r="K222" s="245">
        <f ca="1">DATE(YEAR(I222),MONTH(I222)+$J$219,DAY(I222))</f>
        <v>43556</v>
      </c>
      <c r="L222" s="245"/>
      <c r="M222" s="245">
        <f ca="1">DATE(YEAR(K222),MONTH(K222)+$J$219,DAY(K222))</f>
        <v>43586</v>
      </c>
      <c r="N222" s="245"/>
      <c r="O222" s="245">
        <f ca="1">DATE(YEAR(M222),MONTH(M222)+$J$219,DAY(M222))</f>
        <v>43617</v>
      </c>
      <c r="P222" s="245"/>
      <c r="Q222" s="245">
        <f ca="1">DATE(YEAR(O222),MONTH(O222)+$J$219,DAY(O222))</f>
        <v>43647</v>
      </c>
      <c r="R222" s="245"/>
      <c r="S222" s="245">
        <f ca="1">DATE(YEAR(Q222),MONTH(Q222)+$J$219,DAY(Q222))</f>
        <v>43678</v>
      </c>
      <c r="T222" s="245"/>
      <c r="U222" s="245">
        <f ca="1">DATE(YEAR(S222),MONTH(S222)+$J$219,DAY(S222))</f>
        <v>43709</v>
      </c>
      <c r="V222" s="245"/>
      <c r="W222" s="245">
        <f ca="1">DATE(YEAR(U222),MONTH(U222)+$J$219,DAY(U222))</f>
        <v>43739</v>
      </c>
      <c r="X222" s="245"/>
      <c r="Y222" s="245">
        <f ca="1">DATE(YEAR(W222),MONTH(W222)+$J$219,DAY(W222))</f>
        <v>43770</v>
      </c>
      <c r="Z222" s="245"/>
      <c r="AA222" s="245">
        <f ca="1">DATE(YEAR(Y222),MONTH(Y222)+$J$219,DAY(Y222))</f>
        <v>43800</v>
      </c>
      <c r="AB222" s="245"/>
      <c r="AC222" s="245">
        <f ca="1">DATE(YEAR(AA222),MONTH(AA222)+$J$219,DAY(AA222))</f>
        <v>43831</v>
      </c>
      <c r="AD222" s="245"/>
      <c r="AE222" s="172"/>
      <c r="AF222" s="172"/>
      <c r="AG222" s="172"/>
      <c r="AH222" s="172"/>
      <c r="AI222" s="7"/>
      <c r="AJ222" s="7"/>
      <c r="AK222" s="7"/>
      <c r="AL222" s="7"/>
      <c r="AM222" s="7"/>
      <c r="AN222" s="7"/>
      <c r="AO222" s="7"/>
      <c r="AP222" s="7"/>
      <c r="AQ222" s="7"/>
      <c r="AR222" s="7"/>
      <c r="AS222" s="7"/>
      <c r="AT222" s="7"/>
      <c r="AU222" s="7"/>
      <c r="AV222" s="7"/>
      <c r="AW222" s="7"/>
      <c r="AX222" s="7"/>
      <c r="AY222" s="7"/>
      <c r="AZ222" s="7"/>
      <c r="BA222" s="7"/>
      <c r="BB222" s="7"/>
      <c r="BC222" s="7"/>
    </row>
    <row r="223" spans="2:55" ht="9" hidden="1" customHeight="1" x14ac:dyDescent="0.25">
      <c r="C223" s="173" t="s">
        <v>183</v>
      </c>
      <c r="G223" s="241">
        <v>1</v>
      </c>
      <c r="H223" s="241"/>
      <c r="I223" s="241">
        <v>2</v>
      </c>
      <c r="J223" s="241"/>
      <c r="K223" s="241">
        <v>3</v>
      </c>
      <c r="L223" s="241"/>
      <c r="M223" s="241">
        <v>4</v>
      </c>
      <c r="N223" s="241"/>
      <c r="O223" s="241">
        <v>5</v>
      </c>
      <c r="P223" s="241"/>
      <c r="Q223" s="241">
        <v>6</v>
      </c>
      <c r="R223" s="241"/>
      <c r="S223" s="241">
        <v>7</v>
      </c>
      <c r="T223" s="241"/>
      <c r="U223" s="241">
        <v>8</v>
      </c>
      <c r="V223" s="241"/>
      <c r="W223" s="241">
        <v>9</v>
      </c>
      <c r="X223" s="241"/>
      <c r="Y223" s="241">
        <v>10</v>
      </c>
      <c r="Z223" s="241"/>
      <c r="AA223" s="241">
        <v>11</v>
      </c>
      <c r="AB223" s="241"/>
      <c r="AC223" s="241">
        <v>12</v>
      </c>
      <c r="AD223" s="241"/>
      <c r="AE223" s="174"/>
      <c r="AF223" s="174"/>
      <c r="AG223" s="174"/>
      <c r="AH223" s="174"/>
    </row>
    <row r="224" spans="2:55" x14ac:dyDescent="0.25">
      <c r="C224" s="173"/>
      <c r="G224" s="241">
        <f ca="1">DAY(DATE(YEAR(G222),MONTH(G222)+1,1)-1)</f>
        <v>28</v>
      </c>
      <c r="H224" s="241"/>
      <c r="I224" s="241">
        <f ca="1">DAY(DATE(YEAR(I222),MONTH(I222)+1,1)-1)</f>
        <v>31</v>
      </c>
      <c r="J224" s="241"/>
      <c r="K224" s="241">
        <f ca="1">DAY(DATE(YEAR(K222),MONTH(K222)+1,1)-1)</f>
        <v>30</v>
      </c>
      <c r="L224" s="241"/>
      <c r="M224" s="241">
        <f ca="1">DAY(DATE(YEAR(M222),MONTH(M222)+1,1)-1)</f>
        <v>31</v>
      </c>
      <c r="N224" s="241"/>
      <c r="O224" s="241">
        <f ca="1">DAY(DATE(YEAR(O222),MONTH(O222)+1,1)-1)</f>
        <v>30</v>
      </c>
      <c r="P224" s="241"/>
      <c r="Q224" s="241">
        <f ca="1">DAY(DATE(YEAR(Q222),MONTH(Q222)+1,1)-1)</f>
        <v>31</v>
      </c>
      <c r="R224" s="241"/>
      <c r="S224" s="241">
        <f ca="1">DAY(DATE(YEAR(S222),MONTH(S222)+1,1)-1)</f>
        <v>31</v>
      </c>
      <c r="T224" s="241"/>
      <c r="U224" s="241">
        <f ca="1">DAY(DATE(YEAR(U222),MONTH(U222)+1,1)-1)</f>
        <v>30</v>
      </c>
      <c r="V224" s="241"/>
      <c r="W224" s="241">
        <f ca="1">DAY(DATE(YEAR(W222),MONTH(W222)+1,1)-1)</f>
        <v>31</v>
      </c>
      <c r="X224" s="241"/>
      <c r="Y224" s="241">
        <f ca="1">DAY(DATE(YEAR(Y222),MONTH(Y222)+1,1)-1)</f>
        <v>30</v>
      </c>
      <c r="Z224" s="241"/>
      <c r="AA224" s="241">
        <f ca="1">DAY(DATE(YEAR(AA222),MONTH(AA222)+1,1)-1)</f>
        <v>31</v>
      </c>
      <c r="AB224" s="241"/>
      <c r="AC224" s="241">
        <f ca="1">DAY(DATE(YEAR(AC222),MONTH(AC222)+1,1)-1)</f>
        <v>31</v>
      </c>
      <c r="AD224" s="241"/>
      <c r="AE224" s="174"/>
      <c r="AF224" s="174"/>
      <c r="AG224" s="174"/>
      <c r="AH224" s="174"/>
    </row>
    <row r="225" spans="2:34" ht="3.75" customHeight="1" x14ac:dyDescent="0.2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D225" s="174"/>
      <c r="AE225" s="174"/>
      <c r="AF225" s="174"/>
      <c r="AG225" s="174"/>
      <c r="AH225" s="174"/>
    </row>
    <row r="226" spans="2:34" x14ac:dyDescent="0.25">
      <c r="B226" s="176" t="s">
        <v>184</v>
      </c>
      <c r="C226" s="177"/>
      <c r="D226" s="177"/>
      <c r="E226" s="177"/>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D226" s="174"/>
      <c r="AE226" s="174"/>
      <c r="AF226" s="174"/>
      <c r="AG226" s="174"/>
      <c r="AH226" s="174"/>
    </row>
    <row r="227" spans="2:34" ht="3.75" customHeight="1" x14ac:dyDescent="0.2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D227" s="174"/>
      <c r="AE227" s="174"/>
      <c r="AF227" s="174"/>
      <c r="AG227" s="174"/>
      <c r="AH227" s="174"/>
    </row>
    <row r="228" spans="2:34" x14ac:dyDescent="0.25">
      <c r="B228" s="4" t="s">
        <v>120</v>
      </c>
      <c r="G228" s="239">
        <v>0.01</v>
      </c>
      <c r="H228" s="239"/>
      <c r="I228" s="239">
        <v>0.01</v>
      </c>
      <c r="J228" s="239"/>
      <c r="K228" s="239">
        <v>0.01</v>
      </c>
      <c r="L228" s="239"/>
      <c r="M228" s="239">
        <v>0.01</v>
      </c>
      <c r="N228" s="239"/>
      <c r="O228" s="239">
        <v>0.01</v>
      </c>
      <c r="P228" s="239"/>
      <c r="Q228" s="239">
        <v>0.01</v>
      </c>
      <c r="R228" s="239"/>
      <c r="S228" s="239">
        <v>0.01</v>
      </c>
      <c r="T228" s="239"/>
      <c r="U228" s="239">
        <v>0.01</v>
      </c>
      <c r="V228" s="239"/>
      <c r="W228" s="239">
        <v>0.01</v>
      </c>
      <c r="X228" s="239"/>
      <c r="Y228" s="239">
        <v>0.01</v>
      </c>
      <c r="Z228" s="239"/>
      <c r="AA228" s="239">
        <v>0.01</v>
      </c>
      <c r="AB228" s="239"/>
      <c r="AC228" s="239">
        <v>0.01</v>
      </c>
      <c r="AD228" s="239"/>
    </row>
    <row r="229" spans="2:34" ht="3.75" customHeight="1" x14ac:dyDescent="0.25">
      <c r="S229" s="12"/>
      <c r="T229" s="12"/>
      <c r="U229" s="35"/>
      <c r="V229" s="35"/>
      <c r="W229" s="35"/>
      <c r="X229" s="35"/>
      <c r="Y229" s="35"/>
      <c r="Z229" s="35"/>
      <c r="AA229" s="35"/>
      <c r="AB229" s="35"/>
      <c r="AC229" s="35"/>
      <c r="AD229" s="35"/>
    </row>
    <row r="230" spans="2:34" x14ac:dyDescent="0.25">
      <c r="B230" s="4" t="s">
        <v>185</v>
      </c>
      <c r="G230" s="240">
        <f ca="1">($G$162/$M$173*G228)/7*G224</f>
        <v>6.3999999999999888</v>
      </c>
      <c r="H230" s="240"/>
      <c r="I230" s="240">
        <f ca="1">($G$162/$M$173*I228)/7*I224</f>
        <v>7.0857142857142739</v>
      </c>
      <c r="J230" s="240"/>
      <c r="K230" s="240">
        <f ca="1">($G$162/$M$173*K228)/7*K224</f>
        <v>6.8571428571428452</v>
      </c>
      <c r="L230" s="240"/>
      <c r="M230" s="240">
        <f ca="1">($G$162/$M$173*M228)/7*M224</f>
        <v>7.0857142857142739</v>
      </c>
      <c r="N230" s="240"/>
      <c r="O230" s="240">
        <f ca="1">($G$162/$M$173*O228)/7*O224</f>
        <v>6.8571428571428452</v>
      </c>
      <c r="P230" s="240"/>
      <c r="Q230" s="240">
        <f ca="1">($G$162/$M$173*Q228)/7*Q224</f>
        <v>7.0857142857142739</v>
      </c>
      <c r="R230" s="240"/>
      <c r="S230" s="240">
        <f ca="1">($G$162/$M$173*S228)/7*S224</f>
        <v>7.0857142857142739</v>
      </c>
      <c r="T230" s="240"/>
      <c r="U230" s="240">
        <f ca="1">($G$162/$M$173*U228)/7*U224</f>
        <v>6.8571428571428452</v>
      </c>
      <c r="V230" s="240"/>
      <c r="W230" s="240">
        <f ca="1">($G$162/$M$173*W228)/7*W224</f>
        <v>7.0857142857142739</v>
      </c>
      <c r="X230" s="240"/>
      <c r="Y230" s="240">
        <f ca="1">($G$162/$M$173*Y228)/7*Y224</f>
        <v>6.8571428571428452</v>
      </c>
      <c r="Z230" s="240"/>
      <c r="AA230" s="240">
        <f ca="1">($G$162/$M$173*AA228)/7*AA224</f>
        <v>7.0857142857142739</v>
      </c>
      <c r="AB230" s="240"/>
      <c r="AC230" s="240">
        <f ca="1">($G$162/$M$173*AC228)/7*AC224</f>
        <v>7.0857142857142739</v>
      </c>
      <c r="AD230" s="240"/>
    </row>
    <row r="231" spans="2:34" x14ac:dyDescent="0.25">
      <c r="B231" s="4" t="s">
        <v>136</v>
      </c>
      <c r="G231" s="225">
        <f ca="1">G230*$G$180</f>
        <v>6.3999999999999888</v>
      </c>
      <c r="H231" s="225"/>
      <c r="I231" s="225">
        <f ca="1">I230*$G$180</f>
        <v>7.0857142857142739</v>
      </c>
      <c r="J231" s="225"/>
      <c r="K231" s="225">
        <f ca="1">K230*$G$180</f>
        <v>6.8571428571428452</v>
      </c>
      <c r="L231" s="225"/>
      <c r="M231" s="225">
        <f ca="1">M230*$G$180</f>
        <v>7.0857142857142739</v>
      </c>
      <c r="N231" s="225"/>
      <c r="O231" s="225">
        <f ca="1">O230*$G$180</f>
        <v>6.8571428571428452</v>
      </c>
      <c r="P231" s="225"/>
      <c r="Q231" s="225">
        <f ca="1">Q230*$G$180</f>
        <v>7.0857142857142739</v>
      </c>
      <c r="R231" s="225"/>
      <c r="S231" s="238">
        <f ca="1">S230*$G$180</f>
        <v>7.0857142857142739</v>
      </c>
      <c r="T231" s="238"/>
      <c r="U231" s="238">
        <f ca="1">U230*$G$180</f>
        <v>6.8571428571428452</v>
      </c>
      <c r="V231" s="238"/>
      <c r="W231" s="238">
        <f ca="1">W230*$G$180</f>
        <v>7.0857142857142739</v>
      </c>
      <c r="X231" s="238"/>
      <c r="Y231" s="238">
        <f ca="1">Y230*$G$180</f>
        <v>6.8571428571428452</v>
      </c>
      <c r="Z231" s="238"/>
      <c r="AA231" s="238">
        <f ca="1">AA230*$G$180</f>
        <v>7.0857142857142739</v>
      </c>
      <c r="AB231" s="238"/>
      <c r="AC231" s="238">
        <f ca="1">AC230*$G$180</f>
        <v>7.0857142857142739</v>
      </c>
      <c r="AD231" s="238"/>
    </row>
    <row r="232" spans="2:34" x14ac:dyDescent="0.25">
      <c r="B232" s="4" t="s">
        <v>137</v>
      </c>
      <c r="G232" s="225">
        <f ca="1">G230*$G$181</f>
        <v>6.3999999999999888</v>
      </c>
      <c r="H232" s="225"/>
      <c r="I232" s="225">
        <f ca="1">I230*$G$181</f>
        <v>7.0857142857142739</v>
      </c>
      <c r="J232" s="225"/>
      <c r="K232" s="225">
        <f ca="1">K230*$G$181</f>
        <v>6.8571428571428452</v>
      </c>
      <c r="L232" s="225"/>
      <c r="M232" s="225">
        <f ca="1">M230*$G$181</f>
        <v>7.0857142857142739</v>
      </c>
      <c r="N232" s="225"/>
      <c r="O232" s="225">
        <f ca="1">O230*$G$181</f>
        <v>6.8571428571428452</v>
      </c>
      <c r="P232" s="225"/>
      <c r="Q232" s="225">
        <f ca="1">Q230*$G$181</f>
        <v>7.0857142857142739</v>
      </c>
      <c r="R232" s="225"/>
      <c r="S232" s="238">
        <f ca="1">S230*$G$181</f>
        <v>7.0857142857142739</v>
      </c>
      <c r="T232" s="238"/>
      <c r="U232" s="238">
        <f ca="1">U230*$G$181</f>
        <v>6.8571428571428452</v>
      </c>
      <c r="V232" s="238"/>
      <c r="W232" s="238">
        <f ca="1">W230*$G$181</f>
        <v>7.0857142857142739</v>
      </c>
      <c r="X232" s="238"/>
      <c r="Y232" s="238">
        <f ca="1">Y230*$G$181</f>
        <v>6.8571428571428452</v>
      </c>
      <c r="Z232" s="238"/>
      <c r="AA232" s="238">
        <f ca="1">AA230*$G$181</f>
        <v>7.0857142857142739</v>
      </c>
      <c r="AB232" s="238"/>
      <c r="AC232" s="238">
        <f ca="1">AC230*$G$181</f>
        <v>7.0857142857142739</v>
      </c>
      <c r="AD232" s="238"/>
    </row>
    <row r="233" spans="2:34" ht="3.75" customHeight="1" x14ac:dyDescent="0.25">
      <c r="S233" s="12"/>
      <c r="T233" s="12"/>
      <c r="U233" s="12"/>
      <c r="V233" s="12"/>
      <c r="W233" s="12"/>
      <c r="X233" s="12"/>
      <c r="Y233" s="12"/>
      <c r="Z233" s="12"/>
      <c r="AA233" s="12"/>
      <c r="AB233" s="12"/>
      <c r="AC233" s="12"/>
      <c r="AD233" s="12"/>
    </row>
    <row r="234" spans="2:34" x14ac:dyDescent="0.25">
      <c r="B234" s="178" t="s">
        <v>186</v>
      </c>
      <c r="C234" s="178"/>
      <c r="D234" s="178"/>
      <c r="E234" s="178"/>
      <c r="G234" s="236">
        <f ca="1">G231+G232</f>
        <v>12.799999999999978</v>
      </c>
      <c r="H234" s="236"/>
      <c r="I234" s="236">
        <f ca="1">I231+I232</f>
        <v>14.171428571428548</v>
      </c>
      <c r="J234" s="236"/>
      <c r="K234" s="236">
        <f ca="1">K231+K232</f>
        <v>13.71428571428569</v>
      </c>
      <c r="L234" s="236"/>
      <c r="M234" s="236">
        <f ca="1">M231+M232</f>
        <v>14.171428571428548</v>
      </c>
      <c r="N234" s="236"/>
      <c r="O234" s="236">
        <f ca="1">O231+O232</f>
        <v>13.71428571428569</v>
      </c>
      <c r="P234" s="236"/>
      <c r="Q234" s="236">
        <f ca="1">Q231+Q232</f>
        <v>14.171428571428548</v>
      </c>
      <c r="R234" s="236"/>
      <c r="S234" s="237">
        <f ca="1">S231+S232</f>
        <v>14.171428571428548</v>
      </c>
      <c r="T234" s="237"/>
      <c r="U234" s="237">
        <f ca="1">U231+U232</f>
        <v>13.71428571428569</v>
      </c>
      <c r="V234" s="237"/>
      <c r="W234" s="237">
        <f ca="1">W231+W232</f>
        <v>14.171428571428548</v>
      </c>
      <c r="X234" s="237"/>
      <c r="Y234" s="237">
        <f ca="1">Y231+Y232</f>
        <v>13.71428571428569</v>
      </c>
      <c r="Z234" s="237"/>
      <c r="AA234" s="237">
        <f ca="1">AA231+AA232</f>
        <v>14.171428571428548</v>
      </c>
      <c r="AB234" s="237"/>
      <c r="AC234" s="237">
        <f ca="1">AC231+AC232</f>
        <v>14.171428571428548</v>
      </c>
      <c r="AD234" s="237"/>
    </row>
    <row r="235" spans="2:34" x14ac:dyDescent="0.25">
      <c r="U235" s="35"/>
      <c r="V235" s="35"/>
      <c r="W235" s="35"/>
      <c r="X235" s="35"/>
      <c r="Y235" s="35"/>
      <c r="Z235" s="35"/>
      <c r="AA235" s="35"/>
      <c r="AB235" s="35"/>
      <c r="AC235" s="35"/>
      <c r="AD235" s="35"/>
    </row>
    <row r="236" spans="2:34" x14ac:dyDescent="0.25">
      <c r="U236" s="35"/>
      <c r="V236" s="35"/>
      <c r="W236" s="35"/>
      <c r="X236" s="35"/>
      <c r="Y236" s="35"/>
      <c r="Z236" s="35"/>
      <c r="AA236" s="35"/>
      <c r="AB236" s="35"/>
      <c r="AC236" s="35"/>
      <c r="AD236" s="35"/>
    </row>
    <row r="237" spans="2:34" x14ac:dyDescent="0.25">
      <c r="U237" s="35"/>
      <c r="V237" s="35"/>
      <c r="W237" s="35"/>
      <c r="X237" s="35"/>
      <c r="Y237" s="35"/>
      <c r="Z237" s="35"/>
      <c r="AA237" s="35"/>
      <c r="AB237" s="35"/>
      <c r="AC237" s="35"/>
      <c r="AD237" s="35"/>
    </row>
    <row r="238" spans="2:34" x14ac:dyDescent="0.25">
      <c r="B238" s="179" t="s">
        <v>9</v>
      </c>
      <c r="C238" s="179"/>
      <c r="D238" s="180"/>
      <c r="E238" s="180"/>
      <c r="U238" s="35"/>
      <c r="V238" s="35"/>
      <c r="W238" s="35"/>
      <c r="X238" s="35"/>
      <c r="Y238" s="35"/>
      <c r="Z238" s="35"/>
      <c r="AA238" s="35"/>
      <c r="AB238" s="35"/>
      <c r="AC238" s="35"/>
      <c r="AD238" s="35"/>
    </row>
    <row r="239" spans="2:34" ht="4.5" customHeight="1" x14ac:dyDescent="0.25">
      <c r="U239" s="35"/>
      <c r="V239" s="35"/>
      <c r="W239" s="35"/>
      <c r="X239" s="35"/>
      <c r="Y239" s="35"/>
      <c r="Z239" s="35"/>
      <c r="AA239" s="35"/>
      <c r="AB239" s="35"/>
      <c r="AC239" s="35"/>
      <c r="AD239" s="35"/>
    </row>
    <row r="240" spans="2:34" x14ac:dyDescent="0.25">
      <c r="B240" s="51" t="s">
        <v>187</v>
      </c>
      <c r="C240" s="51"/>
      <c r="D240" s="12"/>
      <c r="E240" s="12"/>
      <c r="F240" s="12"/>
      <c r="G240" s="235">
        <f ca="1">G230*$G$182</f>
        <v>3.1999999999999944</v>
      </c>
      <c r="H240" s="235"/>
      <c r="I240" s="235">
        <f ca="1">I230*$G$182</f>
        <v>3.5428571428571369</v>
      </c>
      <c r="J240" s="235"/>
      <c r="K240" s="235">
        <f ca="1">K230*$G$182</f>
        <v>3.4285714285714226</v>
      </c>
      <c r="L240" s="235"/>
      <c r="M240" s="235">
        <f ca="1">M230*$G$182</f>
        <v>3.5428571428571369</v>
      </c>
      <c r="N240" s="235"/>
      <c r="O240" s="235">
        <f ca="1">O230*$G$182</f>
        <v>3.4285714285714226</v>
      </c>
      <c r="P240" s="235"/>
      <c r="Q240" s="235">
        <f ca="1">Q230*$G$182</f>
        <v>3.5428571428571369</v>
      </c>
      <c r="R240" s="235"/>
      <c r="S240" s="235">
        <f ca="1">S230*$G$182</f>
        <v>3.5428571428571369</v>
      </c>
      <c r="T240" s="235"/>
      <c r="U240" s="235">
        <f ca="1">U230*$G$182</f>
        <v>3.4285714285714226</v>
      </c>
      <c r="V240" s="235"/>
      <c r="W240" s="235">
        <f ca="1">W230*$G$182</f>
        <v>3.5428571428571369</v>
      </c>
      <c r="X240" s="235"/>
      <c r="Y240" s="235">
        <f ca="1">Y230*$G$182</f>
        <v>3.4285714285714226</v>
      </c>
      <c r="Z240" s="235"/>
      <c r="AA240" s="235">
        <f ca="1">AA230*$G$182</f>
        <v>3.5428571428571369</v>
      </c>
      <c r="AB240" s="235"/>
      <c r="AC240" s="235">
        <f ca="1">AC230*$G$182</f>
        <v>3.5428571428571369</v>
      </c>
      <c r="AD240" s="235"/>
    </row>
    <row r="241" spans="2:31" x14ac:dyDescent="0.25">
      <c r="B241" s="12" t="s">
        <v>188</v>
      </c>
      <c r="C241" s="12"/>
      <c r="D241" s="12"/>
      <c r="E241" s="12"/>
      <c r="F241" s="12"/>
      <c r="G241" s="235">
        <f ca="1">G230*$G$183</f>
        <v>3.1999999999999944</v>
      </c>
      <c r="H241" s="235"/>
      <c r="I241" s="235">
        <f ca="1">I230*$G$183</f>
        <v>3.5428571428571369</v>
      </c>
      <c r="J241" s="235"/>
      <c r="K241" s="235">
        <f ca="1">K230*$G$183</f>
        <v>3.4285714285714226</v>
      </c>
      <c r="L241" s="235"/>
      <c r="M241" s="235">
        <f ca="1">M230*$G$183</f>
        <v>3.5428571428571369</v>
      </c>
      <c r="N241" s="235"/>
      <c r="O241" s="235">
        <f ca="1">O230*$G$183</f>
        <v>3.4285714285714226</v>
      </c>
      <c r="P241" s="235"/>
      <c r="Q241" s="235">
        <f ca="1">Q230*$G$183</f>
        <v>3.5428571428571369</v>
      </c>
      <c r="R241" s="235"/>
      <c r="S241" s="235">
        <f t="shared" ref="S241:AC241" ca="1" si="11">S230*$G$183</f>
        <v>3.5428571428571369</v>
      </c>
      <c r="T241" s="235"/>
      <c r="U241" s="235">
        <f t="shared" ca="1" si="11"/>
        <v>3.4285714285714226</v>
      </c>
      <c r="V241" s="235"/>
      <c r="W241" s="235">
        <f t="shared" ca="1" si="11"/>
        <v>3.5428571428571369</v>
      </c>
      <c r="X241" s="235"/>
      <c r="Y241" s="235">
        <f t="shared" ca="1" si="11"/>
        <v>3.4285714285714226</v>
      </c>
      <c r="Z241" s="235"/>
      <c r="AA241" s="235">
        <f t="shared" ca="1" si="11"/>
        <v>3.5428571428571369</v>
      </c>
      <c r="AB241" s="235"/>
      <c r="AC241" s="235">
        <f t="shared" ca="1" si="11"/>
        <v>3.5428571428571369</v>
      </c>
      <c r="AD241" s="235"/>
    </row>
    <row r="242" spans="2:31" ht="2.25" customHeight="1" x14ac:dyDescent="0.25">
      <c r="D242" s="181"/>
      <c r="E242" s="181"/>
      <c r="F242" s="181"/>
      <c r="G242" s="181"/>
      <c r="H242" s="181"/>
      <c r="I242" s="181"/>
      <c r="J242" s="181"/>
      <c r="K242" s="181"/>
      <c r="L242" s="181"/>
      <c r="U242" s="35"/>
      <c r="V242" s="35"/>
      <c r="W242" s="35"/>
      <c r="X242" s="35"/>
      <c r="Y242" s="35"/>
      <c r="Z242" s="35"/>
      <c r="AA242" s="35"/>
      <c r="AB242" s="35"/>
      <c r="AC242" s="35"/>
      <c r="AD242" s="35"/>
      <c r="AE242" s="182"/>
    </row>
    <row r="243" spans="2:31" x14ac:dyDescent="0.25">
      <c r="B243" s="4" t="s">
        <v>189</v>
      </c>
      <c r="H243" s="7"/>
      <c r="I243" s="7"/>
      <c r="J243" s="7"/>
      <c r="K243" s="7"/>
      <c r="L243" s="7"/>
      <c r="M243" s="157"/>
      <c r="N243" s="157"/>
      <c r="O243" s="157"/>
      <c r="P243" s="157"/>
      <c r="Q243" s="157"/>
      <c r="R243" s="157"/>
      <c r="S243" s="157"/>
      <c r="T243" s="157"/>
      <c r="U243" s="183"/>
      <c r="V243" s="183"/>
      <c r="W243" s="183"/>
      <c r="X243" s="183"/>
      <c r="Y243" s="183"/>
      <c r="Z243" s="183"/>
      <c r="AA243" s="183"/>
      <c r="AB243" s="183"/>
      <c r="AC243" s="183"/>
      <c r="AD243" s="183"/>
    </row>
    <row r="244" spans="2:31" x14ac:dyDescent="0.25">
      <c r="C244" s="4" t="s">
        <v>190</v>
      </c>
      <c r="E244" s="157">
        <f>T209</f>
        <v>0</v>
      </c>
      <c r="G244" s="234">
        <f>$E$244</f>
        <v>0</v>
      </c>
      <c r="H244" s="234"/>
      <c r="I244" s="234">
        <f>$E$244</f>
        <v>0</v>
      </c>
      <c r="J244" s="234"/>
      <c r="K244" s="234">
        <f>$E$244</f>
        <v>0</v>
      </c>
      <c r="L244" s="234"/>
      <c r="M244" s="234">
        <f>$E$244</f>
        <v>0</v>
      </c>
      <c r="N244" s="234"/>
      <c r="O244" s="234">
        <f>$E$244</f>
        <v>0</v>
      </c>
      <c r="P244" s="234"/>
      <c r="Q244" s="234">
        <f>$E$244</f>
        <v>0</v>
      </c>
      <c r="R244" s="234"/>
      <c r="S244" s="234">
        <f>$E$244</f>
        <v>0</v>
      </c>
      <c r="T244" s="234"/>
      <c r="U244" s="234">
        <f>$E$244</f>
        <v>0</v>
      </c>
      <c r="V244" s="234"/>
      <c r="W244" s="234">
        <f>$E$244</f>
        <v>0</v>
      </c>
      <c r="X244" s="234"/>
      <c r="Y244" s="234">
        <f>$E$244</f>
        <v>0</v>
      </c>
      <c r="Z244" s="234"/>
      <c r="AA244" s="234">
        <f>$E$244</f>
        <v>0</v>
      </c>
      <c r="AB244" s="234"/>
      <c r="AC244" s="234">
        <f>$E$244</f>
        <v>0</v>
      </c>
      <c r="AD244" s="234"/>
    </row>
    <row r="245" spans="2:31" x14ac:dyDescent="0.25">
      <c r="C245" s="4" t="s">
        <v>169</v>
      </c>
      <c r="E245" s="157">
        <f>AC209</f>
        <v>0</v>
      </c>
      <c r="G245" s="234">
        <f>$E$245</f>
        <v>0</v>
      </c>
      <c r="H245" s="234"/>
      <c r="I245" s="234">
        <f>$E$245</f>
        <v>0</v>
      </c>
      <c r="J245" s="234"/>
      <c r="K245" s="234">
        <f>$E$245</f>
        <v>0</v>
      </c>
      <c r="L245" s="234"/>
      <c r="M245" s="234">
        <f>$E$245</f>
        <v>0</v>
      </c>
      <c r="N245" s="234"/>
      <c r="O245" s="234">
        <f>$E$245</f>
        <v>0</v>
      </c>
      <c r="P245" s="234"/>
      <c r="Q245" s="234">
        <f>$E$245</f>
        <v>0</v>
      </c>
      <c r="R245" s="234"/>
      <c r="S245" s="234">
        <f>$E$245</f>
        <v>0</v>
      </c>
      <c r="T245" s="234"/>
      <c r="U245" s="234">
        <f>$E$245</f>
        <v>0</v>
      </c>
      <c r="V245" s="234"/>
      <c r="W245" s="234">
        <f>$E$245</f>
        <v>0</v>
      </c>
      <c r="X245" s="234"/>
      <c r="Y245" s="234">
        <f>$E$245</f>
        <v>0</v>
      </c>
      <c r="Z245" s="234"/>
      <c r="AA245" s="234">
        <f>$E$245</f>
        <v>0</v>
      </c>
      <c r="AB245" s="234"/>
      <c r="AC245" s="234">
        <f>$E$245</f>
        <v>0</v>
      </c>
      <c r="AD245" s="234"/>
    </row>
    <row r="246" spans="2:31" x14ac:dyDescent="0.25">
      <c r="C246" s="97" t="s">
        <v>191</v>
      </c>
      <c r="E246" s="157"/>
      <c r="G246" s="234">
        <v>0</v>
      </c>
      <c r="H246" s="234"/>
      <c r="I246" s="234">
        <v>0</v>
      </c>
      <c r="J246" s="234"/>
      <c r="K246" s="234">
        <v>0</v>
      </c>
      <c r="L246" s="234"/>
      <c r="M246" s="234">
        <v>0</v>
      </c>
      <c r="N246" s="234"/>
      <c r="O246" s="234">
        <v>0</v>
      </c>
      <c r="P246" s="234"/>
      <c r="Q246" s="234">
        <v>0</v>
      </c>
      <c r="R246" s="234"/>
      <c r="S246" s="234">
        <v>0</v>
      </c>
      <c r="T246" s="234"/>
      <c r="U246" s="234">
        <v>0</v>
      </c>
      <c r="V246" s="234"/>
      <c r="W246" s="234">
        <v>0</v>
      </c>
      <c r="X246" s="234"/>
      <c r="Y246" s="234">
        <v>0</v>
      </c>
      <c r="Z246" s="234"/>
      <c r="AA246" s="234">
        <v>0</v>
      </c>
      <c r="AB246" s="234"/>
      <c r="AC246" s="234">
        <v>0</v>
      </c>
      <c r="AD246" s="234"/>
    </row>
    <row r="247" spans="2:31" x14ac:dyDescent="0.25">
      <c r="C247" s="4" t="s">
        <v>192</v>
      </c>
      <c r="F247" s="184">
        <v>0.25</v>
      </c>
      <c r="G247" s="225">
        <f>(G244+G245+G246)*$F$247</f>
        <v>0</v>
      </c>
      <c r="H247" s="225"/>
      <c r="I247" s="225">
        <f>(I244+I245+I246)*$F$247</f>
        <v>0</v>
      </c>
      <c r="J247" s="225"/>
      <c r="K247" s="225">
        <f>(K244+K245+K246)*$F$247</f>
        <v>0</v>
      </c>
      <c r="L247" s="225"/>
      <c r="M247" s="225">
        <f>(M244+M245+M246)*$F$247</f>
        <v>0</v>
      </c>
      <c r="N247" s="225"/>
      <c r="O247" s="225">
        <f>(O244+O245+O246)*$F$247</f>
        <v>0</v>
      </c>
      <c r="P247" s="225"/>
      <c r="Q247" s="225">
        <f>(Q244+Q245+Q246)*$F$247</f>
        <v>0</v>
      </c>
      <c r="R247" s="225"/>
      <c r="S247" s="225">
        <f>(S244+S245+S246)*$F$247</f>
        <v>0</v>
      </c>
      <c r="T247" s="225"/>
      <c r="U247" s="225">
        <f>(U244+U245+U246)*$F$247</f>
        <v>0</v>
      </c>
      <c r="V247" s="225"/>
      <c r="W247" s="225">
        <f>(W244+W245+W246)*$F$247</f>
        <v>0</v>
      </c>
      <c r="X247" s="225"/>
      <c r="Y247" s="225">
        <f>(Y244+Y245+Y246)*$F$247</f>
        <v>0</v>
      </c>
      <c r="Z247" s="225"/>
      <c r="AA247" s="225">
        <f>(AA244+AA245+AA246)*$F$247</f>
        <v>0</v>
      </c>
      <c r="AB247" s="225"/>
      <c r="AC247" s="225">
        <f>(AC244+AC245+AC246)*$F$247</f>
        <v>0</v>
      </c>
      <c r="AD247" s="225"/>
    </row>
    <row r="248" spans="2:31" ht="3" customHeight="1" x14ac:dyDescent="0.25">
      <c r="F248" s="185"/>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row>
    <row r="249" spans="2:31" x14ac:dyDescent="0.25">
      <c r="B249" s="4" t="s">
        <v>193</v>
      </c>
      <c r="G249" s="231">
        <v>0</v>
      </c>
      <c r="H249" s="231"/>
      <c r="I249" s="231">
        <v>0</v>
      </c>
      <c r="J249" s="231"/>
      <c r="K249" s="231">
        <v>0</v>
      </c>
      <c r="L249" s="231"/>
      <c r="M249" s="231">
        <v>0</v>
      </c>
      <c r="N249" s="231"/>
      <c r="O249" s="231">
        <v>0</v>
      </c>
      <c r="P249" s="231"/>
      <c r="Q249" s="231">
        <v>0</v>
      </c>
      <c r="R249" s="231"/>
      <c r="S249" s="231">
        <v>0</v>
      </c>
      <c r="T249" s="231"/>
      <c r="U249" s="231">
        <v>0</v>
      </c>
      <c r="V249" s="231"/>
      <c r="W249" s="231">
        <v>0</v>
      </c>
      <c r="X249" s="231"/>
      <c r="Y249" s="231">
        <v>0</v>
      </c>
      <c r="Z249" s="231"/>
      <c r="AA249" s="231">
        <v>0</v>
      </c>
      <c r="AB249" s="231"/>
      <c r="AC249" s="231">
        <v>0</v>
      </c>
      <c r="AD249" s="231"/>
    </row>
    <row r="250" spans="2:31" x14ac:dyDescent="0.25">
      <c r="B250" s="4" t="s">
        <v>194</v>
      </c>
      <c r="G250" s="231">
        <v>0</v>
      </c>
      <c r="H250" s="231"/>
      <c r="I250" s="231">
        <v>0</v>
      </c>
      <c r="J250" s="231"/>
      <c r="K250" s="231">
        <v>0</v>
      </c>
      <c r="L250" s="231"/>
      <c r="M250" s="231">
        <v>0</v>
      </c>
      <c r="N250" s="231"/>
      <c r="O250" s="231">
        <v>0</v>
      </c>
      <c r="P250" s="231"/>
      <c r="Q250" s="231">
        <v>0</v>
      </c>
      <c r="R250" s="231"/>
      <c r="S250" s="231">
        <v>0</v>
      </c>
      <c r="T250" s="231"/>
      <c r="U250" s="231">
        <v>0</v>
      </c>
      <c r="V250" s="231"/>
      <c r="W250" s="231">
        <v>0</v>
      </c>
      <c r="X250" s="231"/>
      <c r="Y250" s="231">
        <v>0</v>
      </c>
      <c r="Z250" s="231"/>
      <c r="AA250" s="231">
        <v>0</v>
      </c>
      <c r="AB250" s="231"/>
      <c r="AC250" s="231">
        <v>0</v>
      </c>
      <c r="AD250" s="231"/>
    </row>
    <row r="251" spans="2:31" x14ac:dyDescent="0.25">
      <c r="B251" s="4" t="s">
        <v>195</v>
      </c>
      <c r="G251" s="231">
        <v>0</v>
      </c>
      <c r="H251" s="231"/>
      <c r="I251" s="231">
        <v>0</v>
      </c>
      <c r="J251" s="231"/>
      <c r="K251" s="231">
        <v>0</v>
      </c>
      <c r="L251" s="231"/>
      <c r="M251" s="231">
        <v>0</v>
      </c>
      <c r="N251" s="231"/>
      <c r="O251" s="231">
        <v>0</v>
      </c>
      <c r="P251" s="231"/>
      <c r="Q251" s="231">
        <v>0</v>
      </c>
      <c r="R251" s="231"/>
      <c r="S251" s="231">
        <v>0</v>
      </c>
      <c r="T251" s="231"/>
      <c r="U251" s="231">
        <v>0</v>
      </c>
      <c r="V251" s="231"/>
      <c r="W251" s="231">
        <v>0</v>
      </c>
      <c r="X251" s="231"/>
      <c r="Y251" s="231">
        <v>0</v>
      </c>
      <c r="Z251" s="231"/>
      <c r="AA251" s="231">
        <v>0</v>
      </c>
      <c r="AB251" s="231"/>
      <c r="AC251" s="231">
        <v>0</v>
      </c>
      <c r="AD251" s="231"/>
    </row>
    <row r="252" spans="2:31" x14ac:dyDescent="0.25">
      <c r="B252" s="4" t="s">
        <v>196</v>
      </c>
      <c r="G252" s="231">
        <v>0</v>
      </c>
      <c r="H252" s="231"/>
      <c r="I252" s="231">
        <v>0</v>
      </c>
      <c r="J252" s="231"/>
      <c r="K252" s="231">
        <v>0</v>
      </c>
      <c r="L252" s="231"/>
      <c r="M252" s="231">
        <v>0</v>
      </c>
      <c r="N252" s="231"/>
      <c r="O252" s="231">
        <v>0</v>
      </c>
      <c r="P252" s="231"/>
      <c r="Q252" s="231">
        <v>0</v>
      </c>
      <c r="R252" s="231"/>
      <c r="S252" s="231">
        <v>0</v>
      </c>
      <c r="T252" s="231"/>
      <c r="U252" s="231">
        <v>0</v>
      </c>
      <c r="V252" s="231"/>
      <c r="W252" s="231">
        <v>0</v>
      </c>
      <c r="X252" s="231"/>
      <c r="Y252" s="231">
        <v>0</v>
      </c>
      <c r="Z252" s="231"/>
      <c r="AA252" s="231">
        <v>0</v>
      </c>
      <c r="AB252" s="231"/>
      <c r="AC252" s="231">
        <v>0</v>
      </c>
      <c r="AD252" s="231"/>
    </row>
    <row r="253" spans="2:31" x14ac:dyDescent="0.25">
      <c r="B253" s="4" t="s">
        <v>197</v>
      </c>
      <c r="G253" s="231">
        <v>0</v>
      </c>
      <c r="H253" s="231"/>
      <c r="I253" s="231">
        <v>0</v>
      </c>
      <c r="J253" s="231"/>
      <c r="K253" s="231">
        <v>0</v>
      </c>
      <c r="L253" s="231"/>
      <c r="M253" s="231">
        <v>0</v>
      </c>
      <c r="N253" s="231"/>
      <c r="O253" s="231">
        <v>0</v>
      </c>
      <c r="P253" s="231"/>
      <c r="Q253" s="231">
        <v>0</v>
      </c>
      <c r="R253" s="231"/>
      <c r="S253" s="231">
        <v>0</v>
      </c>
      <c r="T253" s="231"/>
      <c r="U253" s="231">
        <v>0</v>
      </c>
      <c r="V253" s="231"/>
      <c r="W253" s="231">
        <v>0</v>
      </c>
      <c r="X253" s="231"/>
      <c r="Y253" s="231">
        <v>0</v>
      </c>
      <c r="Z253" s="231"/>
      <c r="AA253" s="231">
        <v>0</v>
      </c>
      <c r="AB253" s="231"/>
      <c r="AC253" s="231">
        <v>0</v>
      </c>
      <c r="AD253" s="231"/>
    </row>
    <row r="254" spans="2:31" x14ac:dyDescent="0.25">
      <c r="B254" s="4" t="s">
        <v>198</v>
      </c>
      <c r="G254" s="231">
        <v>0</v>
      </c>
      <c r="H254" s="231"/>
      <c r="I254" s="231">
        <v>0</v>
      </c>
      <c r="J254" s="231"/>
      <c r="K254" s="231">
        <v>0</v>
      </c>
      <c r="L254" s="231"/>
      <c r="M254" s="231">
        <v>0</v>
      </c>
      <c r="N254" s="231"/>
      <c r="O254" s="231">
        <v>0</v>
      </c>
      <c r="P254" s="231"/>
      <c r="Q254" s="231">
        <v>0</v>
      </c>
      <c r="R254" s="231"/>
      <c r="S254" s="231">
        <v>0</v>
      </c>
      <c r="T254" s="231"/>
      <c r="U254" s="231">
        <v>0</v>
      </c>
      <c r="V254" s="231"/>
      <c r="W254" s="231">
        <v>0</v>
      </c>
      <c r="X254" s="231"/>
      <c r="Y254" s="231">
        <v>0</v>
      </c>
      <c r="Z254" s="231"/>
      <c r="AA254" s="231">
        <v>0</v>
      </c>
      <c r="AB254" s="231"/>
      <c r="AC254" s="231">
        <v>0</v>
      </c>
      <c r="AD254" s="231"/>
    </row>
    <row r="255" spans="2:31" x14ac:dyDescent="0.25">
      <c r="B255" s="4" t="s">
        <v>199</v>
      </c>
      <c r="G255" s="231">
        <v>0</v>
      </c>
      <c r="H255" s="231"/>
      <c r="I255" s="231">
        <v>0</v>
      </c>
      <c r="J255" s="231"/>
      <c r="K255" s="231">
        <v>0</v>
      </c>
      <c r="L255" s="231"/>
      <c r="M255" s="231">
        <v>0</v>
      </c>
      <c r="N255" s="231"/>
      <c r="O255" s="231">
        <v>0</v>
      </c>
      <c r="P255" s="231"/>
      <c r="Q255" s="231">
        <v>0</v>
      </c>
      <c r="R255" s="231"/>
      <c r="S255" s="231">
        <v>0</v>
      </c>
      <c r="T255" s="231"/>
      <c r="U255" s="231">
        <v>0</v>
      </c>
      <c r="V255" s="231"/>
      <c r="W255" s="231">
        <v>0</v>
      </c>
      <c r="X255" s="231"/>
      <c r="Y255" s="231">
        <v>0</v>
      </c>
      <c r="Z255" s="231"/>
      <c r="AA255" s="231">
        <v>0</v>
      </c>
      <c r="AB255" s="231"/>
      <c r="AC255" s="231">
        <v>0</v>
      </c>
      <c r="AD255" s="231"/>
    </row>
    <row r="256" spans="2:31" x14ac:dyDescent="0.25">
      <c r="B256" s="4" t="s">
        <v>200</v>
      </c>
      <c r="G256" s="231">
        <v>0</v>
      </c>
      <c r="H256" s="231"/>
      <c r="I256" s="231">
        <v>0</v>
      </c>
      <c r="J256" s="231"/>
      <c r="K256" s="231">
        <v>0</v>
      </c>
      <c r="L256" s="231"/>
      <c r="M256" s="231">
        <v>0</v>
      </c>
      <c r="N256" s="231"/>
      <c r="O256" s="231">
        <v>0</v>
      </c>
      <c r="P256" s="231"/>
      <c r="Q256" s="231">
        <v>0</v>
      </c>
      <c r="R256" s="231"/>
      <c r="S256" s="231">
        <v>0</v>
      </c>
      <c r="T256" s="231"/>
      <c r="U256" s="231">
        <v>0</v>
      </c>
      <c r="V256" s="231"/>
      <c r="W256" s="231">
        <v>0</v>
      </c>
      <c r="X256" s="231"/>
      <c r="Y256" s="231">
        <v>0</v>
      </c>
      <c r="Z256" s="231"/>
      <c r="AA256" s="231">
        <v>0</v>
      </c>
      <c r="AB256" s="231"/>
      <c r="AC256" s="231">
        <v>0</v>
      </c>
      <c r="AD256" s="231"/>
    </row>
    <row r="257" spans="2:32" ht="3.75" customHeight="1" x14ac:dyDescent="0.25">
      <c r="H257" s="7"/>
      <c r="I257" s="7"/>
      <c r="J257" s="7"/>
      <c r="K257" s="7"/>
      <c r="L257" s="7"/>
      <c r="M257" s="187"/>
      <c r="N257" s="187"/>
      <c r="O257" s="187"/>
      <c r="P257" s="187"/>
      <c r="Q257" s="187"/>
      <c r="R257" s="187"/>
      <c r="S257" s="187"/>
      <c r="T257" s="187"/>
      <c r="U257" s="187"/>
      <c r="V257" s="187"/>
      <c r="W257" s="187"/>
      <c r="X257" s="187"/>
      <c r="Y257" s="187"/>
      <c r="Z257" s="187"/>
      <c r="AA257" s="187"/>
      <c r="AB257" s="187"/>
      <c r="AC257" s="187"/>
      <c r="AD257" s="187"/>
    </row>
    <row r="258" spans="2:32" x14ac:dyDescent="0.25">
      <c r="B258" s="179" t="s">
        <v>201</v>
      </c>
      <c r="C258" s="179"/>
      <c r="D258" s="179"/>
      <c r="E258" s="179"/>
      <c r="F258" s="6"/>
      <c r="G258" s="232">
        <f ca="1">SUM(G240:H256)</f>
        <v>6.3999999999999888</v>
      </c>
      <c r="H258" s="233"/>
      <c r="I258" s="232">
        <f ca="1">SUM(I240:J256)</f>
        <v>7.0857142857142739</v>
      </c>
      <c r="J258" s="233"/>
      <c r="K258" s="232">
        <f ca="1">SUM(K240:L256)</f>
        <v>6.8571428571428452</v>
      </c>
      <c r="L258" s="233"/>
      <c r="M258" s="232">
        <f ca="1">SUM(M240:N256)</f>
        <v>7.0857142857142739</v>
      </c>
      <c r="N258" s="233"/>
      <c r="O258" s="232">
        <f ca="1">SUM(O240:P256)</f>
        <v>6.8571428571428452</v>
      </c>
      <c r="P258" s="233"/>
      <c r="Q258" s="232">
        <f ca="1">SUM(Q240:R256)</f>
        <v>7.0857142857142739</v>
      </c>
      <c r="R258" s="233"/>
      <c r="S258" s="232">
        <f ca="1">SUM(S240:T256)</f>
        <v>7.0857142857142739</v>
      </c>
      <c r="T258" s="233"/>
      <c r="U258" s="232">
        <f ca="1">SUM(U240:V256)</f>
        <v>6.8571428571428452</v>
      </c>
      <c r="V258" s="233"/>
      <c r="W258" s="232">
        <f ca="1">SUM(W240:X256)</f>
        <v>7.0857142857142739</v>
      </c>
      <c r="X258" s="233"/>
      <c r="Y258" s="232">
        <f ca="1">SUM(Y240:Z256)</f>
        <v>6.8571428571428452</v>
      </c>
      <c r="Z258" s="233"/>
      <c r="AA258" s="232">
        <f ca="1">SUM(AA240:AB256)</f>
        <v>7.0857142857142739</v>
      </c>
      <c r="AB258" s="233"/>
      <c r="AC258" s="232">
        <f ca="1">SUM(AC240:AD256)</f>
        <v>7.0857142857142739</v>
      </c>
      <c r="AD258" s="233"/>
    </row>
    <row r="260" spans="2:32" s="97" customFormat="1" x14ac:dyDescent="0.25">
      <c r="B260" s="47" t="s">
        <v>202</v>
      </c>
      <c r="C260" s="47"/>
      <c r="D260" s="47"/>
      <c r="E260" s="47"/>
      <c r="F260" s="47"/>
      <c r="G260" s="222">
        <f ca="1">G234-G258</f>
        <v>6.3999999999999888</v>
      </c>
      <c r="H260" s="230"/>
      <c r="I260" s="222">
        <f ca="1">I234-I258</f>
        <v>7.0857142857142739</v>
      </c>
      <c r="J260" s="230"/>
      <c r="K260" s="222">
        <f ca="1">K234-K258</f>
        <v>6.8571428571428452</v>
      </c>
      <c r="L260" s="230"/>
      <c r="M260" s="222">
        <f ca="1">M234-M258</f>
        <v>7.0857142857142739</v>
      </c>
      <c r="N260" s="230"/>
      <c r="O260" s="222">
        <f ca="1">O234-O258</f>
        <v>6.8571428571428452</v>
      </c>
      <c r="P260" s="230"/>
      <c r="Q260" s="222">
        <f ca="1">Q234-Q258</f>
        <v>7.0857142857142739</v>
      </c>
      <c r="R260" s="230"/>
      <c r="S260" s="222">
        <f ca="1">S234-S258</f>
        <v>7.0857142857142739</v>
      </c>
      <c r="T260" s="230"/>
      <c r="U260" s="222">
        <f ca="1">U234-U258</f>
        <v>6.8571428571428452</v>
      </c>
      <c r="V260" s="230"/>
      <c r="W260" s="222">
        <f ca="1">W234-W258</f>
        <v>7.0857142857142739</v>
      </c>
      <c r="X260" s="230"/>
      <c r="Y260" s="222">
        <f ca="1">Y234-Y258</f>
        <v>6.8571428571428452</v>
      </c>
      <c r="Z260" s="230"/>
      <c r="AA260" s="222">
        <f ca="1">AA234-AA258</f>
        <v>7.0857142857142739</v>
      </c>
      <c r="AB260" s="230"/>
      <c r="AC260" s="222">
        <f ca="1">AC234-AC258</f>
        <v>7.0857142857142739</v>
      </c>
      <c r="AD260" s="230"/>
    </row>
    <row r="261" spans="2:32" s="97" customFormat="1" x14ac:dyDescent="0.25">
      <c r="B261" s="47" t="s">
        <v>203</v>
      </c>
      <c r="C261" s="47"/>
      <c r="D261" s="47"/>
      <c r="E261" s="47"/>
      <c r="F261" s="47"/>
      <c r="G261" s="222">
        <f ca="1">G260</f>
        <v>6.3999999999999888</v>
      </c>
      <c r="H261" s="230"/>
      <c r="I261" s="222">
        <f ca="1">G261+I260</f>
        <v>13.485714285714263</v>
      </c>
      <c r="J261" s="230"/>
      <c r="K261" s="222">
        <f ca="1">I261+K260</f>
        <v>20.342857142857106</v>
      </c>
      <c r="L261" s="230"/>
      <c r="M261" s="222">
        <f ca="1">K261+M260</f>
        <v>27.428571428571381</v>
      </c>
      <c r="N261" s="230"/>
      <c r="O261" s="222">
        <f ca="1">M261+O260</f>
        <v>34.285714285714228</v>
      </c>
      <c r="P261" s="230"/>
      <c r="Q261" s="222">
        <f ca="1">O261+Q260</f>
        <v>41.371428571428503</v>
      </c>
      <c r="R261" s="230"/>
      <c r="S261" s="222">
        <f ca="1">Q261+S260</f>
        <v>48.457142857142777</v>
      </c>
      <c r="T261" s="230"/>
      <c r="U261" s="222">
        <f ca="1">S261+U260</f>
        <v>55.314285714285624</v>
      </c>
      <c r="V261" s="230"/>
      <c r="W261" s="222">
        <f ca="1">U261+W260</f>
        <v>62.399999999999899</v>
      </c>
      <c r="X261" s="230"/>
      <c r="Y261" s="222">
        <f ca="1">W261+Y260</f>
        <v>69.257142857142739</v>
      </c>
      <c r="Z261" s="230"/>
      <c r="AA261" s="222">
        <f ca="1">Y261+AA260</f>
        <v>76.342857142857014</v>
      </c>
      <c r="AB261" s="230"/>
      <c r="AC261" s="222">
        <f ca="1">AA261+AC260</f>
        <v>83.428571428571288</v>
      </c>
      <c r="AD261" s="230"/>
    </row>
    <row r="263" spans="2:32" s="188" customFormat="1" hidden="1" x14ac:dyDescent="0.25">
      <c r="B263" s="188" t="s">
        <v>204</v>
      </c>
      <c r="G263" s="229">
        <f ca="1">IF(G261&gt;0,1,0)</f>
        <v>1</v>
      </c>
      <c r="H263" s="229"/>
      <c r="I263" s="229">
        <f ca="1">IF(I261&gt;0,1,0)</f>
        <v>1</v>
      </c>
      <c r="J263" s="229"/>
      <c r="K263" s="229">
        <f ca="1">IF(K261&gt;0,1,0)</f>
        <v>1</v>
      </c>
      <c r="L263" s="229"/>
      <c r="M263" s="229">
        <f ca="1">IF(M261&gt;0,1,0)</f>
        <v>1</v>
      </c>
      <c r="N263" s="229"/>
      <c r="O263" s="229">
        <f ca="1">IF(O261&gt;0,1,0)</f>
        <v>1</v>
      </c>
      <c r="P263" s="229"/>
      <c r="Q263" s="229">
        <f ca="1">IF(Q261&gt;0,1,0)</f>
        <v>1</v>
      </c>
      <c r="R263" s="229"/>
      <c r="S263" s="229">
        <f ca="1">IF(S261&gt;0,1,0)</f>
        <v>1</v>
      </c>
      <c r="T263" s="229"/>
      <c r="U263" s="229">
        <f ca="1">IF(U261&gt;0,1,0)</f>
        <v>1</v>
      </c>
      <c r="V263" s="229"/>
      <c r="W263" s="229">
        <f ca="1">IF(W261&gt;0,1,0)</f>
        <v>1</v>
      </c>
      <c r="X263" s="229"/>
      <c r="Y263" s="229">
        <f ca="1">IF(Y261&gt;0,1,0)</f>
        <v>1</v>
      </c>
      <c r="Z263" s="229"/>
      <c r="AA263" s="229">
        <f ca="1">IF(AA261&gt;0,1,0)</f>
        <v>1</v>
      </c>
      <c r="AB263" s="229"/>
      <c r="AC263" s="229">
        <f ca="1">IF(AC261&gt;0,1,0)</f>
        <v>1</v>
      </c>
      <c r="AD263" s="229"/>
      <c r="AE263" s="188">
        <f ca="1">SUM(G263:AD263)</f>
        <v>12</v>
      </c>
    </row>
    <row r="264" spans="2:32" s="188" customFormat="1" ht="15" hidden="1" customHeight="1" x14ac:dyDescent="0.25">
      <c r="B264" s="188" t="s">
        <v>205</v>
      </c>
      <c r="G264" s="228">
        <f ca="1">(G234*(1-$G$298))-G258</f>
        <v>3.1999999999999948</v>
      </c>
      <c r="H264" s="228"/>
      <c r="I264" s="228">
        <f ca="1">(I234*(1-$G$298))-I258</f>
        <v>3.5428571428571365</v>
      </c>
      <c r="J264" s="228"/>
      <c r="K264" s="228">
        <f ca="1">(K234*(1-$G$298))-K258</f>
        <v>3.4285714285714217</v>
      </c>
      <c r="L264" s="228"/>
      <c r="M264" s="228">
        <f ca="1">(M234*(1-$G$298))-M258</f>
        <v>3.5428571428571365</v>
      </c>
      <c r="N264" s="228"/>
      <c r="O264" s="228">
        <f ca="1">(O234*(1-$G$298))-O258</f>
        <v>3.4285714285714217</v>
      </c>
      <c r="P264" s="228"/>
      <c r="Q264" s="228">
        <f ca="1">(Q234*(1-$G$298))-Q258</f>
        <v>3.5428571428571365</v>
      </c>
      <c r="R264" s="228"/>
      <c r="S264" s="228">
        <f ca="1">(S234*(1-$G$298))-S258</f>
        <v>3.5428571428571365</v>
      </c>
      <c r="T264" s="228"/>
      <c r="U264" s="228">
        <f ca="1">(U234*(1-$G$298))-U258</f>
        <v>3.4285714285714217</v>
      </c>
      <c r="V264" s="228"/>
      <c r="W264" s="228">
        <f ca="1">(W234*(1-$G$298))-W258</f>
        <v>3.5428571428571365</v>
      </c>
      <c r="X264" s="228"/>
      <c r="Y264" s="228">
        <f ca="1">(Y234*(1-$G$298))-Y258</f>
        <v>3.4285714285714217</v>
      </c>
      <c r="Z264" s="228"/>
      <c r="AA264" s="228">
        <f ca="1">(AA234*(1-$G$298))-AA258</f>
        <v>3.5428571428571365</v>
      </c>
      <c r="AB264" s="228"/>
      <c r="AC264" s="228">
        <f ca="1">(AC234*(1-$G$298))-AC258</f>
        <v>3.5428571428571365</v>
      </c>
      <c r="AD264" s="228"/>
    </row>
    <row r="265" spans="2:32" s="188" customFormat="1" hidden="1" x14ac:dyDescent="0.25">
      <c r="B265" s="188" t="s">
        <v>206</v>
      </c>
      <c r="G265" s="228">
        <f ca="1">G264</f>
        <v>3.1999999999999948</v>
      </c>
      <c r="H265" s="228"/>
      <c r="I265" s="228">
        <f ca="1">G265+I264</f>
        <v>6.7428571428571313</v>
      </c>
      <c r="J265" s="228"/>
      <c r="K265" s="228">
        <f ca="1">I265+K264</f>
        <v>10.171428571428553</v>
      </c>
      <c r="L265" s="228"/>
      <c r="M265" s="228">
        <f ca="1">K265+M264</f>
        <v>13.71428571428569</v>
      </c>
      <c r="N265" s="228"/>
      <c r="O265" s="228">
        <f ca="1">M265+O264</f>
        <v>17.14285714285711</v>
      </c>
      <c r="P265" s="228"/>
      <c r="Q265" s="228">
        <f ca="1">O265+Q264</f>
        <v>20.685714285714248</v>
      </c>
      <c r="R265" s="228"/>
      <c r="S265" s="228">
        <f ca="1">Q265+S264</f>
        <v>24.228571428571385</v>
      </c>
      <c r="T265" s="228"/>
      <c r="U265" s="228">
        <f ca="1">S265+U264</f>
        <v>27.657142857142809</v>
      </c>
      <c r="V265" s="228"/>
      <c r="W265" s="228">
        <f ca="1">U265+W264</f>
        <v>31.199999999999946</v>
      </c>
      <c r="X265" s="228"/>
      <c r="Y265" s="228">
        <f ca="1">W265+Y264</f>
        <v>34.628571428571369</v>
      </c>
      <c r="Z265" s="228"/>
      <c r="AA265" s="228">
        <f ca="1">Y265+AA264</f>
        <v>38.171428571428507</v>
      </c>
      <c r="AB265" s="228"/>
      <c r="AC265" s="228">
        <f ca="1">AA265+AC264</f>
        <v>41.714285714285644</v>
      </c>
      <c r="AD265" s="228"/>
      <c r="AF265" s="189">
        <f ca="1">SMALL(M265:AD265,1)</f>
        <v>13.71428571428569</v>
      </c>
    </row>
    <row r="266" spans="2:32" s="188" customFormat="1" hidden="1" x14ac:dyDescent="0.25">
      <c r="B266" s="188" t="s">
        <v>207</v>
      </c>
      <c r="G266" s="228">
        <f ca="1">G261</f>
        <v>6.3999999999999888</v>
      </c>
      <c r="H266" s="228"/>
      <c r="I266" s="228">
        <f ca="1">I261</f>
        <v>13.485714285714263</v>
      </c>
      <c r="J266" s="228"/>
      <c r="K266" s="228">
        <f ca="1">K261</f>
        <v>20.342857142857106</v>
      </c>
      <c r="L266" s="228"/>
      <c r="M266" s="228">
        <f ca="1">M261</f>
        <v>27.428571428571381</v>
      </c>
      <c r="N266" s="228"/>
      <c r="O266" s="228">
        <f ca="1">O261</f>
        <v>34.285714285714228</v>
      </c>
      <c r="P266" s="228"/>
      <c r="Q266" s="228">
        <f ca="1">Q261</f>
        <v>41.371428571428503</v>
      </c>
      <c r="R266" s="228"/>
      <c r="S266" s="228">
        <f ca="1">S261</f>
        <v>48.457142857142777</v>
      </c>
      <c r="T266" s="228"/>
      <c r="U266" s="228">
        <f ca="1">U261</f>
        <v>55.314285714285624</v>
      </c>
      <c r="V266" s="228"/>
      <c r="W266" s="228">
        <f ca="1">W261</f>
        <v>62.399999999999899</v>
      </c>
      <c r="X266" s="228"/>
      <c r="Y266" s="228">
        <f ca="1">Y261</f>
        <v>69.257142857142739</v>
      </c>
      <c r="Z266" s="228"/>
      <c r="AA266" s="228">
        <f ca="1">AA261</f>
        <v>76.342857142857014</v>
      </c>
      <c r="AB266" s="228"/>
      <c r="AC266" s="228">
        <f ca="1">AC261</f>
        <v>83.428571428571288</v>
      </c>
      <c r="AD266" s="228"/>
      <c r="AF266" s="190">
        <f ca="1">SMALL(M266:AD266,1)</f>
        <v>27.428571428571381</v>
      </c>
    </row>
    <row r="267" spans="2:32" s="188" customFormat="1" hidden="1" x14ac:dyDescent="0.25">
      <c r="M267" s="189"/>
      <c r="N267" s="189"/>
      <c r="O267" s="189"/>
      <c r="P267" s="189"/>
      <c r="Q267" s="189"/>
      <c r="R267" s="189"/>
      <c r="S267" s="189"/>
      <c r="T267" s="189"/>
      <c r="U267" s="189"/>
      <c r="V267" s="189"/>
      <c r="W267" s="189"/>
      <c r="X267" s="189"/>
      <c r="Y267" s="189"/>
      <c r="Z267" s="189"/>
      <c r="AA267" s="189"/>
      <c r="AB267" s="189"/>
      <c r="AC267" s="189"/>
      <c r="AD267" s="189"/>
      <c r="AF267" s="189">
        <f ca="1">AF265-AF266</f>
        <v>-13.71428571428569</v>
      </c>
    </row>
    <row r="268" spans="2:32" x14ac:dyDescent="0.25">
      <c r="B268" s="98" t="str">
        <f ca="1">IF(L274&gt;0,"Achtung: Steuern werden im Modell nicht berücksichtigt!","")</f>
        <v>Achtung: Steuern werden im Modell nicht berücksichtigt!</v>
      </c>
      <c r="M268" s="191"/>
      <c r="N268" s="191"/>
      <c r="O268" s="191"/>
      <c r="P268" s="191"/>
      <c r="Q268" s="191"/>
      <c r="R268" s="191"/>
      <c r="S268" s="191"/>
      <c r="T268" s="191"/>
      <c r="U268" s="191"/>
      <c r="V268" s="191"/>
      <c r="W268" s="191"/>
      <c r="X268" s="191"/>
      <c r="Y268" s="191"/>
      <c r="Z268" s="191"/>
      <c r="AA268" s="191"/>
      <c r="AB268" s="191"/>
      <c r="AC268" s="191"/>
      <c r="AD268" s="191"/>
      <c r="AF268" s="191"/>
    </row>
    <row r="269" spans="2:32" x14ac:dyDescent="0.25">
      <c r="M269" s="191"/>
      <c r="N269" s="191"/>
      <c r="O269" s="191"/>
      <c r="P269" s="191"/>
      <c r="Q269" s="191"/>
      <c r="R269" s="191"/>
      <c r="S269" s="191"/>
      <c r="T269" s="191"/>
      <c r="U269" s="191"/>
      <c r="V269" s="191"/>
      <c r="W269" s="191"/>
      <c r="X269" s="191"/>
      <c r="Y269" s="191"/>
      <c r="Z269" s="191"/>
      <c r="AA269" s="191"/>
      <c r="AB269" s="191"/>
      <c r="AC269" s="191"/>
      <c r="AD269" s="191"/>
    </row>
    <row r="270" spans="2:32" x14ac:dyDescent="0.25">
      <c r="B270" s="192" t="s">
        <v>208</v>
      </c>
      <c r="C270" s="192"/>
      <c r="D270" s="138"/>
      <c r="E270" s="138"/>
      <c r="F270" s="138"/>
      <c r="G270" s="138"/>
      <c r="H270" s="138"/>
      <c r="I270" s="138"/>
      <c r="J270" s="138"/>
      <c r="K270" s="138"/>
      <c r="L270" s="138"/>
      <c r="M270" s="138"/>
      <c r="P270" s="7"/>
      <c r="Q270" s="85"/>
      <c r="R270" s="85"/>
      <c r="S270" s="85"/>
      <c r="T270" s="85"/>
      <c r="U270" s="85"/>
      <c r="V270" s="85"/>
      <c r="W270" s="85"/>
      <c r="X270" s="7"/>
      <c r="Y270" s="7"/>
      <c r="Z270" s="7"/>
      <c r="AA270" s="7"/>
      <c r="AB270" s="7"/>
    </row>
    <row r="271" spans="2:32" ht="3.75" customHeight="1" x14ac:dyDescent="0.25">
      <c r="B271" s="138"/>
      <c r="C271" s="138"/>
      <c r="D271" s="138"/>
      <c r="E271" s="138"/>
      <c r="F271" s="138"/>
      <c r="G271" s="138"/>
      <c r="H271" s="138"/>
      <c r="I271" s="138"/>
      <c r="J271" s="138"/>
      <c r="K271" s="138"/>
      <c r="L271" s="138"/>
      <c r="M271" s="193"/>
      <c r="N271" s="147"/>
      <c r="O271" s="147"/>
      <c r="P271" s="147"/>
      <c r="X271" s="147"/>
      <c r="Y271" s="147"/>
      <c r="Z271" s="147"/>
      <c r="AA271" s="147"/>
      <c r="AB271" s="147"/>
      <c r="AC271" s="147"/>
      <c r="AD271" s="147"/>
    </row>
    <row r="272" spans="2:32" x14ac:dyDescent="0.25">
      <c r="B272" s="138" t="s">
        <v>209</v>
      </c>
      <c r="C272" s="138"/>
      <c r="D272" s="138"/>
      <c r="E272" s="138"/>
      <c r="F272" s="138"/>
      <c r="G272" s="138"/>
      <c r="H272" s="138"/>
      <c r="I272" s="138"/>
      <c r="J272" s="138"/>
      <c r="K272" s="138"/>
      <c r="L272" s="227">
        <f ca="1">SUM(G234:AD234)</f>
        <v>166.85714285714258</v>
      </c>
      <c r="M272" s="227"/>
      <c r="N272" s="194"/>
    </row>
    <row r="273" spans="2:26" x14ac:dyDescent="0.25">
      <c r="B273" s="138" t="s">
        <v>210</v>
      </c>
      <c r="C273" s="138"/>
      <c r="D273" s="138"/>
      <c r="E273" s="138"/>
      <c r="F273" s="138"/>
      <c r="G273" s="138"/>
      <c r="H273" s="138"/>
      <c r="I273" s="138"/>
      <c r="J273" s="138"/>
      <c r="K273" s="138"/>
      <c r="L273" s="227">
        <f ca="1">SUM(G258:AD258)</f>
        <v>83.428571428571288</v>
      </c>
      <c r="M273" s="227"/>
      <c r="N273" s="194"/>
      <c r="Q273" s="195"/>
      <c r="T273" s="196"/>
    </row>
    <row r="274" spans="2:26" x14ac:dyDescent="0.25">
      <c r="B274" s="138" t="s">
        <v>211</v>
      </c>
      <c r="C274" s="138"/>
      <c r="D274" s="138"/>
      <c r="E274" s="138"/>
      <c r="F274" s="138"/>
      <c r="G274" s="138"/>
      <c r="H274" s="138"/>
      <c r="I274" s="138"/>
      <c r="J274" s="138"/>
      <c r="K274" s="138"/>
      <c r="L274" s="227">
        <f ca="1">L272-L273</f>
        <v>83.428571428571288</v>
      </c>
      <c r="M274" s="227"/>
      <c r="N274" s="194"/>
    </row>
    <row r="275" spans="2:26" x14ac:dyDescent="0.25">
      <c r="B275" s="138" t="s">
        <v>212</v>
      </c>
      <c r="C275" s="138"/>
      <c r="D275" s="138"/>
      <c r="E275" s="138"/>
      <c r="F275" s="138"/>
      <c r="G275" s="138"/>
      <c r="H275" s="138"/>
      <c r="I275" s="138"/>
      <c r="J275" s="138"/>
      <c r="K275" s="138"/>
      <c r="L275" s="227">
        <f ca="1">SMALL(G260:AD260,1)</f>
        <v>6.3999999999999888</v>
      </c>
      <c r="M275" s="227"/>
      <c r="N275" s="194"/>
      <c r="Q275" s="85"/>
      <c r="R275" s="85"/>
      <c r="S275" s="67"/>
      <c r="T275" s="67"/>
      <c r="U275" s="67"/>
      <c r="V275" s="67"/>
      <c r="W275" s="67"/>
      <c r="X275" s="7"/>
      <c r="Y275" s="7"/>
    </row>
    <row r="276" spans="2:26" x14ac:dyDescent="0.25">
      <c r="B276" s="138" t="s">
        <v>213</v>
      </c>
      <c r="C276" s="138"/>
      <c r="D276" s="138"/>
      <c r="E276" s="138"/>
      <c r="F276" s="138"/>
      <c r="G276" s="138"/>
      <c r="H276" s="138"/>
      <c r="I276" s="138"/>
      <c r="J276" s="138"/>
      <c r="K276" s="138"/>
      <c r="L276" s="227">
        <f ca="1">LARGE(G260:AD260,1)</f>
        <v>7.0857142857142739</v>
      </c>
      <c r="M276" s="227"/>
      <c r="N276" s="194"/>
      <c r="Q276" s="195"/>
      <c r="R276" s="195"/>
    </row>
    <row r="277" spans="2:26" x14ac:dyDescent="0.25">
      <c r="B277" s="138" t="s">
        <v>214</v>
      </c>
      <c r="C277" s="138"/>
      <c r="D277" s="138"/>
      <c r="E277" s="138"/>
      <c r="F277" s="138"/>
      <c r="G277" s="138"/>
      <c r="H277" s="138"/>
      <c r="I277" s="138"/>
      <c r="J277" s="138"/>
      <c r="K277" s="138"/>
      <c r="L277" s="138"/>
      <c r="M277" s="197">
        <f ca="1">IF(L274&lt;0,"neg.",L274/L272)</f>
        <v>0.5</v>
      </c>
      <c r="N277" s="89"/>
      <c r="S277" s="195"/>
      <c r="T277" s="196"/>
      <c r="V277" s="195"/>
    </row>
    <row r="278" spans="2:26" ht="3" customHeight="1" x14ac:dyDescent="0.25">
      <c r="B278" s="138"/>
      <c r="C278" s="138"/>
      <c r="D278" s="138"/>
      <c r="E278" s="138"/>
      <c r="F278" s="138"/>
      <c r="G278" s="138"/>
      <c r="H278" s="138"/>
      <c r="I278" s="138"/>
      <c r="J278" s="138"/>
      <c r="K278" s="138"/>
      <c r="L278" s="138"/>
      <c r="M278" s="197"/>
      <c r="N278" s="89"/>
      <c r="S278" s="195"/>
      <c r="T278" s="196"/>
    </row>
    <row r="279" spans="2:26" x14ac:dyDescent="0.25">
      <c r="B279" s="138" t="s">
        <v>215</v>
      </c>
      <c r="C279" s="138"/>
      <c r="D279" s="138"/>
      <c r="E279" s="138"/>
      <c r="F279" s="138"/>
      <c r="G279" s="138"/>
      <c r="H279" s="138"/>
      <c r="I279" s="138"/>
      <c r="J279" s="138"/>
      <c r="K279" s="138"/>
      <c r="L279" s="138"/>
      <c r="M279" s="137">
        <f ca="1">IF(AE263=0,"&gt; 12",12-SUM(G263:AD263))</f>
        <v>0</v>
      </c>
      <c r="N279" s="146"/>
      <c r="O279" s="98" t="str">
        <f ca="1">IF(M279&lt;6,"Achtung: Die meisten Unternehmen brauchen gut 6-9 Monate, um den Break Even zu erreichen. Sind Sie bei Ihren Annahmen ev. zu optimistisch?","")</f>
        <v>Achtung: Die meisten Unternehmen brauchen gut 6-9 Monate, um den Break Even zu erreichen. Sind Sie bei Ihren Annahmen ev. zu optimistisch?</v>
      </c>
      <c r="R279" s="98"/>
    </row>
    <row r="280" spans="2:26" ht="4.5" customHeight="1" x14ac:dyDescent="0.25"/>
    <row r="281" spans="2:26" ht="9" customHeight="1" x14ac:dyDescent="0.25">
      <c r="B281" s="219" t="s">
        <v>216</v>
      </c>
      <c r="C281" s="219"/>
      <c r="D281" s="219"/>
      <c r="E281" s="219"/>
      <c r="F281" s="219"/>
      <c r="G281" s="219"/>
      <c r="H281" s="219"/>
      <c r="I281" s="219"/>
      <c r="J281" s="219"/>
      <c r="K281" s="219"/>
      <c r="L281" s="219"/>
      <c r="M281" s="219"/>
      <c r="N281" s="219"/>
      <c r="O281" s="219"/>
      <c r="P281" s="198"/>
      <c r="S281" s="226"/>
      <c r="T281" s="226"/>
      <c r="U281" s="226"/>
      <c r="V281" s="226"/>
      <c r="W281" s="226"/>
      <c r="X281" s="226"/>
      <c r="Y281" s="226"/>
      <c r="Z281" s="199"/>
    </row>
    <row r="282" spans="2:26" ht="9" customHeight="1" x14ac:dyDescent="0.25">
      <c r="B282" s="219" t="s">
        <v>217</v>
      </c>
      <c r="C282" s="219"/>
      <c r="D282" s="219"/>
      <c r="E282" s="219"/>
      <c r="F282" s="219"/>
      <c r="G282" s="219"/>
      <c r="H282" s="219"/>
      <c r="I282" s="219"/>
      <c r="J282" s="219"/>
      <c r="K282" s="219"/>
      <c r="L282" s="219"/>
      <c r="M282" s="219"/>
      <c r="N282" s="219"/>
      <c r="O282" s="219"/>
      <c r="P282" s="198"/>
    </row>
    <row r="283" spans="2:26" ht="9" customHeight="1" x14ac:dyDescent="0.25">
      <c r="B283" s="219" t="s">
        <v>218</v>
      </c>
      <c r="C283" s="219"/>
      <c r="D283" s="219"/>
      <c r="E283" s="219"/>
      <c r="F283" s="219"/>
      <c r="G283" s="219"/>
      <c r="H283" s="219"/>
      <c r="I283" s="219"/>
      <c r="J283" s="219"/>
      <c r="K283" s="219"/>
      <c r="L283" s="219"/>
      <c r="M283" s="219"/>
      <c r="N283" s="219"/>
      <c r="O283" s="219"/>
      <c r="P283" s="198"/>
    </row>
    <row r="288" spans="2:26" ht="17.399999999999999" x14ac:dyDescent="0.3">
      <c r="B288" s="13" t="s">
        <v>219</v>
      </c>
      <c r="C288" s="13"/>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2:32" ht="13.5" customHeight="1" x14ac:dyDescent="0.3">
      <c r="B289" s="13"/>
      <c r="C289" s="14" t="s">
        <v>220</v>
      </c>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2:32" ht="13.5" customHeight="1" x14ac:dyDescent="0.3">
      <c r="B290" s="13"/>
      <c r="C290" s="14" t="s">
        <v>221</v>
      </c>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2:32" ht="13.5" customHeight="1" x14ac:dyDescent="0.3">
      <c r="B291" s="13"/>
      <c r="C291" s="14" t="s">
        <v>222</v>
      </c>
      <c r="E291" s="12"/>
      <c r="F291" s="12"/>
      <c r="G291" s="12"/>
      <c r="H291" s="12"/>
      <c r="I291" s="12"/>
      <c r="J291" s="12"/>
      <c r="K291" s="12"/>
      <c r="L291" s="12"/>
      <c r="M291" s="12"/>
      <c r="N291" s="12"/>
      <c r="O291" s="12"/>
      <c r="P291" s="12"/>
      <c r="Q291" s="12"/>
      <c r="R291" s="12"/>
      <c r="S291" s="12"/>
      <c r="T291" s="12"/>
      <c r="U291" s="12"/>
      <c r="V291" s="12"/>
      <c r="W291" s="12"/>
      <c r="X291" s="12"/>
      <c r="Y291" s="12"/>
      <c r="Z291" s="12"/>
    </row>
    <row r="293" spans="2:32" x14ac:dyDescent="0.25">
      <c r="B293" s="47" t="s">
        <v>223</v>
      </c>
      <c r="C293" s="47"/>
      <c r="D293" s="63"/>
      <c r="E293" s="63"/>
      <c r="F293" s="63"/>
      <c r="G293" s="63"/>
      <c r="H293" s="82"/>
      <c r="I293" s="82"/>
      <c r="J293" s="63"/>
      <c r="K293" s="63"/>
      <c r="L293" s="67"/>
      <c r="M293" s="67"/>
      <c r="N293" s="67"/>
      <c r="O293" s="7"/>
    </row>
    <row r="294" spans="2:32" ht="3" customHeight="1" x14ac:dyDescent="0.25">
      <c r="L294" s="7"/>
      <c r="M294" s="7"/>
      <c r="N294" s="7"/>
      <c r="O294" s="7"/>
    </row>
    <row r="295" spans="2:32" ht="15" customHeight="1" x14ac:dyDescent="0.25">
      <c r="B295" s="4" t="s">
        <v>10</v>
      </c>
      <c r="J295" s="225">
        <f>H21+H27+H32+H37</f>
        <v>0</v>
      </c>
      <c r="K295" s="225"/>
      <c r="L295" s="7"/>
      <c r="M295" s="7"/>
      <c r="N295" s="200"/>
      <c r="O295" s="7"/>
    </row>
    <row r="296" spans="2:32" ht="15" customHeight="1" x14ac:dyDescent="0.25">
      <c r="B296" s="4" t="s">
        <v>27</v>
      </c>
      <c r="J296" s="225">
        <f>H42+H48+H53+H63</f>
        <v>0</v>
      </c>
      <c r="K296" s="225"/>
      <c r="L296" s="7"/>
      <c r="M296" s="7"/>
      <c r="N296" s="200"/>
      <c r="O296" s="7"/>
      <c r="U296" s="7"/>
      <c r="V296" s="7"/>
      <c r="W296" s="7"/>
      <c r="X296" s="7"/>
      <c r="Y296" s="7"/>
      <c r="Z296" s="7"/>
      <c r="AA296" s="7"/>
      <c r="AB296" s="7"/>
      <c r="AC296" s="7"/>
      <c r="AD296" s="7"/>
      <c r="AE296" s="7"/>
      <c r="AF296" s="7"/>
    </row>
    <row r="297" spans="2:32" ht="15" customHeight="1" x14ac:dyDescent="0.25">
      <c r="B297" s="4" t="s">
        <v>224</v>
      </c>
      <c r="J297" s="225">
        <f ca="1">IF(SMALL(G261:AD261,1)&lt;0,SMALL(G261:AD261,1),0)</f>
        <v>0</v>
      </c>
      <c r="K297" s="225"/>
      <c r="L297" s="7"/>
      <c r="M297" s="98" t="str">
        <f ca="1">IF(J297=0,"Achtung: Die meisten Unternehmen brauchen gut 12-18 Monate, um profitabel zu werden. Sind Sie bei Ihren Annahmen ev. zu optimistisch?","")</f>
        <v>Achtung: Die meisten Unternehmen brauchen gut 12-18 Monate, um profitabel zu werden. Sind Sie bei Ihren Annahmen ev. zu optimistisch?</v>
      </c>
      <c r="N297" s="200"/>
      <c r="O297" s="7"/>
      <c r="Q297" s="98"/>
      <c r="R297" s="98"/>
      <c r="U297" s="7"/>
      <c r="V297" s="7"/>
      <c r="W297" s="7"/>
      <c r="X297" s="7"/>
      <c r="Y297" s="7"/>
      <c r="Z297" s="7"/>
      <c r="AA297" s="7"/>
      <c r="AB297" s="7"/>
      <c r="AC297" s="7"/>
      <c r="AD297" s="7"/>
      <c r="AE297" s="7"/>
      <c r="AF297" s="7"/>
    </row>
    <row r="298" spans="2:32" x14ac:dyDescent="0.25">
      <c r="B298" s="4" t="s">
        <v>225</v>
      </c>
      <c r="G298" s="184">
        <v>0.25</v>
      </c>
      <c r="J298" s="225">
        <f ca="1">IF(AF267&lt;0,AF267,0)</f>
        <v>-13.71428571428569</v>
      </c>
      <c r="K298" s="225"/>
      <c r="L298" s="185"/>
      <c r="M298" s="7"/>
      <c r="N298" s="200"/>
      <c r="O298" s="7"/>
      <c r="U298" s="7"/>
      <c r="V298" s="7"/>
      <c r="W298" s="7"/>
      <c r="X298" s="201"/>
      <c r="Y298" s="201"/>
      <c r="Z298" s="201"/>
      <c r="AA298" s="202"/>
      <c r="AB298" s="202"/>
      <c r="AC298" s="201"/>
      <c r="AD298" s="201"/>
      <c r="AE298" s="7"/>
      <c r="AF298" s="7"/>
    </row>
    <row r="299" spans="2:32" ht="3" customHeight="1" x14ac:dyDescent="0.25">
      <c r="L299" s="7"/>
      <c r="M299" s="7"/>
      <c r="N299" s="7"/>
      <c r="O299" s="7"/>
      <c r="U299" s="7"/>
      <c r="V299" s="7"/>
      <c r="W299" s="7"/>
      <c r="X299" s="201"/>
      <c r="Y299" s="201"/>
      <c r="Z299" s="201"/>
      <c r="AA299" s="202"/>
      <c r="AB299" s="202"/>
      <c r="AC299" s="201"/>
      <c r="AD299" s="201"/>
      <c r="AE299" s="7"/>
      <c r="AF299" s="7"/>
    </row>
    <row r="300" spans="2:32" x14ac:dyDescent="0.25">
      <c r="B300" s="47" t="s">
        <v>226</v>
      </c>
      <c r="C300" s="47"/>
      <c r="D300" s="47"/>
      <c r="E300" s="47"/>
      <c r="F300" s="47"/>
      <c r="G300" s="47"/>
      <c r="H300" s="82"/>
      <c r="I300" s="82"/>
      <c r="J300" s="222">
        <f ca="1">J295+J296+((J297+J298)*-1)</f>
        <v>13.71428571428569</v>
      </c>
      <c r="K300" s="222"/>
      <c r="L300" s="85"/>
      <c r="M300" s="7"/>
      <c r="N300" s="203"/>
      <c r="O300" s="7"/>
      <c r="U300" s="7"/>
      <c r="V300" s="7"/>
      <c r="W300" s="7"/>
      <c r="X300" s="204"/>
      <c r="Y300" s="205"/>
      <c r="Z300" s="205"/>
      <c r="AA300" s="202"/>
      <c r="AB300" s="202"/>
      <c r="AC300" s="201"/>
      <c r="AD300" s="201"/>
      <c r="AE300" s="7"/>
      <c r="AF300" s="7"/>
    </row>
    <row r="301" spans="2:32" x14ac:dyDescent="0.25">
      <c r="L301" s="7"/>
      <c r="M301" s="7"/>
      <c r="N301" s="7"/>
      <c r="O301" s="7"/>
      <c r="U301" s="7"/>
      <c r="V301" s="7"/>
      <c r="W301" s="7"/>
      <c r="X301" s="206"/>
      <c r="Y301" s="206"/>
      <c r="Z301" s="206"/>
      <c r="AA301" s="207"/>
      <c r="AB301" s="207"/>
      <c r="AC301" s="208"/>
      <c r="AD301" s="208"/>
      <c r="AE301" s="7"/>
      <c r="AF301" s="7"/>
    </row>
    <row r="302" spans="2:32" x14ac:dyDescent="0.25">
      <c r="B302" s="47" t="s">
        <v>227</v>
      </c>
      <c r="C302" s="47"/>
      <c r="D302" s="63"/>
      <c r="E302" s="63"/>
      <c r="F302" s="63"/>
      <c r="G302" s="63"/>
      <c r="H302" s="82"/>
      <c r="I302" s="82"/>
      <c r="J302" s="63"/>
      <c r="K302" s="63"/>
      <c r="L302" s="67"/>
      <c r="M302" s="7"/>
      <c r="N302" s="67"/>
      <c r="O302" s="7"/>
      <c r="Q302" s="85"/>
      <c r="R302" s="85"/>
      <c r="S302" s="85"/>
      <c r="T302" s="85"/>
      <c r="U302" s="85"/>
      <c r="V302" s="85"/>
      <c r="W302" s="85"/>
      <c r="X302" s="201"/>
      <c r="Y302" s="201"/>
      <c r="Z302" s="201"/>
      <c r="AA302" s="202"/>
      <c r="AB302" s="202"/>
      <c r="AC302" s="201"/>
      <c r="AD302" s="201"/>
      <c r="AE302" s="7"/>
      <c r="AF302" s="7"/>
    </row>
    <row r="303" spans="2:32" ht="3.75" customHeight="1" x14ac:dyDescent="0.25">
      <c r="L303" s="7"/>
      <c r="M303" s="7"/>
      <c r="N303" s="7"/>
      <c r="O303" s="7"/>
      <c r="X303" s="201"/>
      <c r="Y303" s="201"/>
      <c r="Z303" s="201"/>
      <c r="AA303" s="202"/>
      <c r="AB303" s="202"/>
      <c r="AC303" s="201"/>
      <c r="AD303" s="201"/>
      <c r="AE303" s="7"/>
      <c r="AF303" s="7"/>
    </row>
    <row r="304" spans="2:32" x14ac:dyDescent="0.25">
      <c r="B304" s="4" t="s">
        <v>228</v>
      </c>
      <c r="J304" s="220">
        <v>0</v>
      </c>
      <c r="K304" s="220"/>
      <c r="L304" s="7"/>
      <c r="M304" s="7"/>
      <c r="N304" s="157"/>
      <c r="O304" s="7"/>
      <c r="Q304" s="195"/>
      <c r="R304" s="195"/>
      <c r="S304" s="209"/>
      <c r="T304" s="196"/>
      <c r="X304" s="201"/>
      <c r="Y304" s="201"/>
      <c r="Z304" s="201"/>
      <c r="AA304" s="202"/>
      <c r="AB304" s="202"/>
      <c r="AC304" s="201"/>
      <c r="AD304" s="201"/>
      <c r="AE304" s="7"/>
      <c r="AF304" s="7"/>
    </row>
    <row r="305" spans="2:32" x14ac:dyDescent="0.25">
      <c r="B305" s="4" t="s">
        <v>229</v>
      </c>
      <c r="J305" s="220">
        <v>0</v>
      </c>
      <c r="K305" s="220"/>
      <c r="L305" s="7"/>
      <c r="M305" s="7"/>
      <c r="N305" s="157"/>
      <c r="O305" s="7"/>
      <c r="Q305" s="195"/>
      <c r="R305" s="195"/>
      <c r="S305" s="209"/>
      <c r="T305" s="209"/>
      <c r="U305" s="7"/>
      <c r="V305" s="7"/>
      <c r="W305" s="7"/>
      <c r="X305" s="201"/>
      <c r="Y305" s="201"/>
      <c r="Z305" s="201"/>
      <c r="AA305" s="210"/>
      <c r="AB305" s="210"/>
      <c r="AC305" s="210"/>
      <c r="AD305" s="210"/>
      <c r="AE305" s="7"/>
      <c r="AF305" s="7"/>
    </row>
    <row r="306" spans="2:32" ht="12.75" customHeight="1" x14ac:dyDescent="0.25">
      <c r="B306" s="4" t="s">
        <v>230</v>
      </c>
      <c r="J306" s="220">
        <v>0</v>
      </c>
      <c r="K306" s="220"/>
      <c r="L306" s="7"/>
      <c r="M306" s="7"/>
      <c r="N306" s="157"/>
      <c r="O306" s="7"/>
      <c r="Q306" s="195"/>
      <c r="R306" s="195"/>
      <c r="S306" s="209"/>
      <c r="T306" s="209"/>
      <c r="U306" s="209"/>
      <c r="V306" s="209"/>
      <c r="W306" s="209"/>
      <c r="X306" s="201"/>
      <c r="Y306" s="201"/>
      <c r="Z306" s="201"/>
      <c r="AA306" s="211"/>
      <c r="AB306" s="211"/>
      <c r="AC306" s="210"/>
      <c r="AD306" s="210"/>
      <c r="AE306" s="7"/>
      <c r="AF306" s="7"/>
    </row>
    <row r="307" spans="2:32" x14ac:dyDescent="0.25">
      <c r="B307" s="4" t="s">
        <v>231</v>
      </c>
      <c r="J307" s="220">
        <v>0</v>
      </c>
      <c r="K307" s="220"/>
      <c r="L307" s="7"/>
      <c r="M307" s="7"/>
      <c r="N307" s="157"/>
      <c r="O307" s="7"/>
      <c r="Q307" s="209"/>
      <c r="R307" s="209"/>
      <c r="S307" s="209"/>
      <c r="U307" s="195"/>
      <c r="V307" s="209"/>
      <c r="X307" s="201"/>
      <c r="Y307" s="201"/>
      <c r="Z307" s="201"/>
      <c r="AA307" s="210"/>
      <c r="AB307" s="210"/>
      <c r="AC307" s="210"/>
      <c r="AD307" s="210"/>
      <c r="AE307" s="7"/>
      <c r="AF307" s="7"/>
    </row>
    <row r="308" spans="2:32" ht="15" customHeight="1" x14ac:dyDescent="0.25">
      <c r="B308" s="4" t="s">
        <v>232</v>
      </c>
      <c r="J308" s="221">
        <f ca="1">IF(SMALL(M261:AD261,1)&gt;0,SMALL(M261:AD261,1),0)</f>
        <v>27.428571428571381</v>
      </c>
      <c r="K308" s="221"/>
      <c r="L308" s="7"/>
      <c r="M308" s="7"/>
      <c r="N308" s="157"/>
      <c r="O308" s="7"/>
      <c r="U308" s="7"/>
      <c r="V308" s="7"/>
      <c r="W308" s="7"/>
      <c r="X308" s="201"/>
      <c r="Y308" s="212"/>
      <c r="Z308" s="212"/>
      <c r="AA308" s="213"/>
      <c r="AB308" s="213"/>
      <c r="AC308" s="210"/>
      <c r="AD308" s="210"/>
      <c r="AE308" s="7"/>
      <c r="AF308" s="7"/>
    </row>
    <row r="309" spans="2:32" x14ac:dyDescent="0.25">
      <c r="B309" s="4" t="s">
        <v>233</v>
      </c>
      <c r="J309" s="220">
        <v>0</v>
      </c>
      <c r="K309" s="220"/>
      <c r="L309" s="7"/>
      <c r="M309" s="7"/>
      <c r="N309" s="157"/>
      <c r="O309" s="7"/>
      <c r="U309" s="7"/>
      <c r="V309" s="7"/>
      <c r="W309" s="7"/>
      <c r="X309" s="201"/>
      <c r="Y309" s="212"/>
      <c r="Z309" s="212"/>
      <c r="AA309" s="213"/>
      <c r="AB309" s="213"/>
      <c r="AC309" s="210"/>
      <c r="AD309" s="210"/>
      <c r="AE309" s="7"/>
      <c r="AF309" s="7"/>
    </row>
    <row r="310" spans="2:32" ht="3.75" customHeight="1" x14ac:dyDescent="0.25">
      <c r="L310" s="7"/>
      <c r="M310" s="7"/>
      <c r="N310" s="7"/>
      <c r="O310" s="7"/>
      <c r="U310" s="7"/>
      <c r="V310" s="7"/>
      <c r="W310" s="7"/>
      <c r="X310" s="201"/>
      <c r="Y310" s="214"/>
      <c r="Z310" s="214"/>
      <c r="AA310" s="213"/>
      <c r="AB310" s="213"/>
      <c r="AC310" s="210"/>
      <c r="AD310" s="210"/>
      <c r="AE310" s="7"/>
      <c r="AF310" s="7"/>
    </row>
    <row r="311" spans="2:32" ht="15" customHeight="1" x14ac:dyDescent="0.25">
      <c r="B311" s="47" t="s">
        <v>234</v>
      </c>
      <c r="C311" s="47"/>
      <c r="D311" s="47"/>
      <c r="E311" s="47"/>
      <c r="F311" s="47"/>
      <c r="G311" s="47"/>
      <c r="H311" s="82"/>
      <c r="I311" s="82"/>
      <c r="J311" s="222">
        <f ca="1">SUM(J304:K309)</f>
        <v>27.428571428571381</v>
      </c>
      <c r="K311" s="222"/>
      <c r="L311" s="85"/>
      <c r="M311" s="7"/>
      <c r="N311" s="203"/>
      <c r="O311" s="7"/>
      <c r="U311" s="7"/>
      <c r="V311" s="7"/>
      <c r="W311" s="7"/>
      <c r="X311" s="7"/>
      <c r="Y311" s="7"/>
      <c r="Z311" s="7"/>
      <c r="AA311" s="7"/>
      <c r="AB311" s="7"/>
      <c r="AC311" s="7"/>
      <c r="AD311" s="7"/>
      <c r="AE311" s="7"/>
      <c r="AF311" s="7"/>
    </row>
    <row r="312" spans="2:32" x14ac:dyDescent="0.25">
      <c r="J312" s="7"/>
      <c r="K312" s="7"/>
      <c r="L312" s="7"/>
      <c r="M312" s="7"/>
      <c r="N312" s="7"/>
      <c r="O312" s="7"/>
    </row>
    <row r="313" spans="2:32" ht="13.8" thickBot="1" x14ac:dyDescent="0.3">
      <c r="L313" s="12"/>
    </row>
    <row r="314" spans="2:32" ht="15.75" customHeight="1" thickBot="1" x14ac:dyDescent="0.3">
      <c r="B314" s="215" t="s">
        <v>235</v>
      </c>
      <c r="C314" s="216"/>
      <c r="D314" s="217"/>
      <c r="E314" s="217"/>
      <c r="F314" s="217"/>
      <c r="G314" s="217"/>
      <c r="H314" s="217"/>
      <c r="I314" s="217"/>
      <c r="J314" s="223" t="str">
        <f ca="1">IF(J311&gt;J300,"",J311-J300)</f>
        <v/>
      </c>
      <c r="K314" s="224"/>
      <c r="L314" s="12"/>
      <c r="M314" s="98" t="str">
        <f ca="1">IF(J314&lt;0,"Achtung: Die Finanzierungslücke müssen Sie entweder durch eigene oder fremde Mittel decken!","")</f>
        <v/>
      </c>
      <c r="N314" s="218"/>
      <c r="R314" s="98"/>
    </row>
    <row r="315" spans="2:32" ht="3" customHeight="1" x14ac:dyDescent="0.25"/>
    <row r="316" spans="2:32" ht="9.75" customHeight="1" x14ac:dyDescent="0.25">
      <c r="B316" s="219" t="s">
        <v>236</v>
      </c>
      <c r="C316" s="219"/>
      <c r="D316" s="219"/>
      <c r="E316" s="219"/>
      <c r="F316" s="219"/>
      <c r="G316" s="219"/>
      <c r="H316" s="219"/>
      <c r="I316" s="219"/>
      <c r="J316" s="219"/>
      <c r="K316" s="219"/>
      <c r="L316" s="219"/>
      <c r="M316" s="219"/>
      <c r="N316" s="219"/>
      <c r="O316" s="219"/>
      <c r="P316" s="198"/>
    </row>
    <row r="317" spans="2:32" ht="9.75" customHeight="1" x14ac:dyDescent="0.25">
      <c r="B317" s="219" t="s">
        <v>237</v>
      </c>
      <c r="C317" s="219"/>
      <c r="D317" s="219"/>
      <c r="E317" s="219"/>
      <c r="F317" s="219"/>
      <c r="G317" s="219"/>
      <c r="H317" s="219"/>
      <c r="I317" s="219"/>
      <c r="J317" s="219"/>
      <c r="K317" s="219"/>
      <c r="L317" s="219"/>
      <c r="M317" s="219"/>
      <c r="N317" s="219"/>
      <c r="O317" s="219"/>
      <c r="P317" s="198"/>
    </row>
    <row r="318" spans="2:32" ht="9.75" customHeight="1" x14ac:dyDescent="0.25">
      <c r="B318" s="219" t="s">
        <v>238</v>
      </c>
      <c r="C318" s="219"/>
      <c r="D318" s="219"/>
      <c r="E318" s="219"/>
      <c r="F318" s="219"/>
      <c r="G318" s="219"/>
      <c r="H318" s="219"/>
      <c r="I318" s="219"/>
      <c r="J318" s="219"/>
      <c r="K318" s="219"/>
      <c r="L318" s="219"/>
      <c r="M318" s="219"/>
      <c r="N318" s="219"/>
      <c r="O318" s="219"/>
      <c r="P318" s="198"/>
    </row>
    <row r="319" spans="2:32" ht="9.75" customHeight="1" x14ac:dyDescent="0.25">
      <c r="B319" s="219" t="s">
        <v>239</v>
      </c>
      <c r="C319" s="219"/>
      <c r="D319" s="219"/>
      <c r="E319" s="219"/>
      <c r="F319" s="219"/>
      <c r="G319" s="219"/>
      <c r="H319" s="219"/>
      <c r="I319" s="219"/>
      <c r="J319" s="219"/>
      <c r="K319" s="219"/>
      <c r="L319" s="219"/>
      <c r="M319" s="219"/>
      <c r="N319" s="219"/>
      <c r="O319" s="219"/>
      <c r="P319" s="198"/>
    </row>
    <row r="320" spans="2:32" ht="9.75" customHeight="1" x14ac:dyDescent="0.25">
      <c r="B320" s="219" t="s">
        <v>240</v>
      </c>
      <c r="C320" s="219"/>
      <c r="D320" s="219"/>
      <c r="E320" s="219"/>
      <c r="F320" s="219"/>
      <c r="G320" s="219"/>
      <c r="H320" s="219"/>
      <c r="I320" s="219"/>
      <c r="J320" s="219"/>
      <c r="K320" s="219"/>
      <c r="L320" s="219"/>
      <c r="M320" s="219"/>
      <c r="N320" s="219"/>
      <c r="O320" s="219"/>
      <c r="P320" s="198"/>
    </row>
    <row r="321" spans="2:16" ht="9.75" customHeight="1" x14ac:dyDescent="0.25">
      <c r="B321" s="219" t="s">
        <v>241</v>
      </c>
      <c r="C321" s="219"/>
      <c r="D321" s="219"/>
      <c r="E321" s="219"/>
      <c r="F321" s="219"/>
      <c r="G321" s="219"/>
      <c r="H321" s="219"/>
      <c r="I321" s="219"/>
      <c r="J321" s="219"/>
      <c r="K321" s="219"/>
      <c r="L321" s="219"/>
      <c r="M321" s="219"/>
      <c r="N321" s="219"/>
      <c r="O321" s="219"/>
      <c r="P321" s="198"/>
    </row>
  </sheetData>
  <protectedRanges>
    <protectedRange sqref="M69:N69 H21:I68" name="Bereich1"/>
  </protectedRanges>
  <mergeCells count="790">
    <mergeCell ref="H17:J17"/>
    <mergeCell ref="H21:J21"/>
    <mergeCell ref="H22:J22"/>
    <mergeCell ref="H23:J23"/>
    <mergeCell ref="H24:J24"/>
    <mergeCell ref="H25:J25"/>
    <mergeCell ref="H32:J32"/>
    <mergeCell ref="H33:J33"/>
    <mergeCell ref="H34:J34"/>
    <mergeCell ref="H35:J35"/>
    <mergeCell ref="H36:J36"/>
    <mergeCell ref="H37:J37"/>
    <mergeCell ref="H26:J26"/>
    <mergeCell ref="H27:J27"/>
    <mergeCell ref="H28:J28"/>
    <mergeCell ref="H29:J29"/>
    <mergeCell ref="H30:J30"/>
    <mergeCell ref="H31:J31"/>
    <mergeCell ref="H47:J47"/>
    <mergeCell ref="H48:J48"/>
    <mergeCell ref="H49:J49"/>
    <mergeCell ref="S49:U49"/>
    <mergeCell ref="H50:J50"/>
    <mergeCell ref="H51:J51"/>
    <mergeCell ref="H38:J38"/>
    <mergeCell ref="H42:J42"/>
    <mergeCell ref="H43:J43"/>
    <mergeCell ref="H44:J44"/>
    <mergeCell ref="H45:J45"/>
    <mergeCell ref="H46:J46"/>
    <mergeCell ref="H56:J56"/>
    <mergeCell ref="H57:J57"/>
    <mergeCell ref="H58:J58"/>
    <mergeCell ref="H59:J59"/>
    <mergeCell ref="H60:J60"/>
    <mergeCell ref="H61:J61"/>
    <mergeCell ref="D52:E52"/>
    <mergeCell ref="H52:J52"/>
    <mergeCell ref="S52:T52"/>
    <mergeCell ref="H53:J53"/>
    <mergeCell ref="H54:J54"/>
    <mergeCell ref="H55:J55"/>
    <mergeCell ref="H71:J71"/>
    <mergeCell ref="G80:H80"/>
    <mergeCell ref="I80:J80"/>
    <mergeCell ref="K80:L80"/>
    <mergeCell ref="M80:N80"/>
    <mergeCell ref="O80:P80"/>
    <mergeCell ref="H63:J63"/>
    <mergeCell ref="H64:J64"/>
    <mergeCell ref="H65:J65"/>
    <mergeCell ref="H66:J66"/>
    <mergeCell ref="H67:J67"/>
    <mergeCell ref="H68:J68"/>
    <mergeCell ref="U87:V87"/>
    <mergeCell ref="Q90:S90"/>
    <mergeCell ref="B92:C92"/>
    <mergeCell ref="K92:L92"/>
    <mergeCell ref="M92:N92"/>
    <mergeCell ref="Q92:S92"/>
    <mergeCell ref="Q80:R80"/>
    <mergeCell ref="S80:T80"/>
    <mergeCell ref="U80:V80"/>
    <mergeCell ref="U81:V81"/>
    <mergeCell ref="G87:H87"/>
    <mergeCell ref="I87:J87"/>
    <mergeCell ref="K87:L87"/>
    <mergeCell ref="M87:N87"/>
    <mergeCell ref="O87:P87"/>
    <mergeCell ref="Q87:R87"/>
    <mergeCell ref="B93:C93"/>
    <mergeCell ref="K93:L93"/>
    <mergeCell ref="M93:N93"/>
    <mergeCell ref="Q93:S93"/>
    <mergeCell ref="B94:C94"/>
    <mergeCell ref="K94:L94"/>
    <mergeCell ref="M94:N94"/>
    <mergeCell ref="Q94:S94"/>
    <mergeCell ref="S87:T87"/>
    <mergeCell ref="B98:C98"/>
    <mergeCell ref="K98:L98"/>
    <mergeCell ref="M98:N98"/>
    <mergeCell ref="Q98:S98"/>
    <mergeCell ref="B99:C99"/>
    <mergeCell ref="K99:L99"/>
    <mergeCell ref="M99:N99"/>
    <mergeCell ref="Q99:S99"/>
    <mergeCell ref="B95:C95"/>
    <mergeCell ref="B96:C96"/>
    <mergeCell ref="K96:L96"/>
    <mergeCell ref="M96:N96"/>
    <mergeCell ref="Q96:S96"/>
    <mergeCell ref="B97:C97"/>
    <mergeCell ref="K97:L97"/>
    <mergeCell ref="M97:N97"/>
    <mergeCell ref="Q97:S97"/>
    <mergeCell ref="K100:L100"/>
    <mergeCell ref="M100:N100"/>
    <mergeCell ref="Q100:S100"/>
    <mergeCell ref="G108:H108"/>
    <mergeCell ref="I108:J108"/>
    <mergeCell ref="K108:L108"/>
    <mergeCell ref="M108:N108"/>
    <mergeCell ref="O108:P108"/>
    <mergeCell ref="Q108:R108"/>
    <mergeCell ref="S108:T108"/>
    <mergeCell ref="U108:V108"/>
    <mergeCell ref="G112:H112"/>
    <mergeCell ref="I112:J112"/>
    <mergeCell ref="K112:L112"/>
    <mergeCell ref="M112:N112"/>
    <mergeCell ref="O112:P112"/>
    <mergeCell ref="Q112:R112"/>
    <mergeCell ref="S112:T112"/>
    <mergeCell ref="U112:V112"/>
    <mergeCell ref="S114:T114"/>
    <mergeCell ref="U114:V114"/>
    <mergeCell ref="AA114:AB114"/>
    <mergeCell ref="G115:H115"/>
    <mergeCell ref="I115:J115"/>
    <mergeCell ref="K115:L115"/>
    <mergeCell ref="M115:N115"/>
    <mergeCell ref="O115:P115"/>
    <mergeCell ref="Q115:R115"/>
    <mergeCell ref="S115:T115"/>
    <mergeCell ref="G114:H114"/>
    <mergeCell ref="I114:J114"/>
    <mergeCell ref="K114:L114"/>
    <mergeCell ref="M114:N114"/>
    <mergeCell ref="O114:P114"/>
    <mergeCell ref="Q114:R114"/>
    <mergeCell ref="AA115:AB115"/>
    <mergeCell ref="G116:H116"/>
    <mergeCell ref="I116:J116"/>
    <mergeCell ref="K116:L116"/>
    <mergeCell ref="M116:N116"/>
    <mergeCell ref="O116:P116"/>
    <mergeCell ref="Q116:R116"/>
    <mergeCell ref="S116:T116"/>
    <mergeCell ref="U116:V116"/>
    <mergeCell ref="AA116:AB116"/>
    <mergeCell ref="S117:T117"/>
    <mergeCell ref="U117:V117"/>
    <mergeCell ref="AA117:AB117"/>
    <mergeCell ref="G118:H118"/>
    <mergeCell ref="I118:J118"/>
    <mergeCell ref="K118:L118"/>
    <mergeCell ref="M118:N118"/>
    <mergeCell ref="O118:P118"/>
    <mergeCell ref="Q118:R118"/>
    <mergeCell ref="S118:T118"/>
    <mergeCell ref="G117:H117"/>
    <mergeCell ref="I117:J117"/>
    <mergeCell ref="K117:L117"/>
    <mergeCell ref="M117:N117"/>
    <mergeCell ref="O117:P117"/>
    <mergeCell ref="Q117:R117"/>
    <mergeCell ref="AA122:AB122"/>
    <mergeCell ref="S119:T119"/>
    <mergeCell ref="U119:V119"/>
    <mergeCell ref="AA119:AB119"/>
    <mergeCell ref="G120:H120"/>
    <mergeCell ref="I120:J120"/>
    <mergeCell ref="K120:L120"/>
    <mergeCell ref="M120:N120"/>
    <mergeCell ref="O120:P120"/>
    <mergeCell ref="Q120:R120"/>
    <mergeCell ref="S120:T120"/>
    <mergeCell ref="G119:H119"/>
    <mergeCell ref="I119:J119"/>
    <mergeCell ref="K119:L119"/>
    <mergeCell ref="M119:N119"/>
    <mergeCell ref="O119:P119"/>
    <mergeCell ref="Q119:R119"/>
    <mergeCell ref="U120:V120"/>
    <mergeCell ref="AA120:AB120"/>
    <mergeCell ref="S126:T126"/>
    <mergeCell ref="U126:V126"/>
    <mergeCell ref="S128:T128"/>
    <mergeCell ref="U128:V128"/>
    <mergeCell ref="G122:H122"/>
    <mergeCell ref="I122:J122"/>
    <mergeCell ref="K122:L122"/>
    <mergeCell ref="M122:N122"/>
    <mergeCell ref="O122:P122"/>
    <mergeCell ref="Q122:R122"/>
    <mergeCell ref="S122:T122"/>
    <mergeCell ref="U122:V122"/>
    <mergeCell ref="G128:H128"/>
    <mergeCell ref="I128:J128"/>
    <mergeCell ref="K128:L128"/>
    <mergeCell ref="M128:N128"/>
    <mergeCell ref="O128:P128"/>
    <mergeCell ref="Q128:R128"/>
    <mergeCell ref="G126:H126"/>
    <mergeCell ref="I126:J126"/>
    <mergeCell ref="K126:L126"/>
    <mergeCell ref="M126:N126"/>
    <mergeCell ref="O126:P126"/>
    <mergeCell ref="Q126:R126"/>
    <mergeCell ref="AA129:AB129"/>
    <mergeCell ref="G130:H130"/>
    <mergeCell ref="I130:J130"/>
    <mergeCell ref="K130:L130"/>
    <mergeCell ref="M130:N130"/>
    <mergeCell ref="O130:P130"/>
    <mergeCell ref="Q130:R130"/>
    <mergeCell ref="S130:T130"/>
    <mergeCell ref="U130:V130"/>
    <mergeCell ref="AA130:AB130"/>
    <mergeCell ref="G129:H129"/>
    <mergeCell ref="I129:J129"/>
    <mergeCell ref="K129:L129"/>
    <mergeCell ref="M129:N129"/>
    <mergeCell ref="O129:P129"/>
    <mergeCell ref="Q129:R129"/>
    <mergeCell ref="S129:T129"/>
    <mergeCell ref="S131:T131"/>
    <mergeCell ref="U131:V131"/>
    <mergeCell ref="AA131:AB131"/>
    <mergeCell ref="G132:H132"/>
    <mergeCell ref="I132:J132"/>
    <mergeCell ref="K132:L132"/>
    <mergeCell ref="M132:N132"/>
    <mergeCell ref="O132:P132"/>
    <mergeCell ref="Q132:R132"/>
    <mergeCell ref="S132:T132"/>
    <mergeCell ref="G131:H131"/>
    <mergeCell ref="I131:J131"/>
    <mergeCell ref="K131:L131"/>
    <mergeCell ref="M131:N131"/>
    <mergeCell ref="O131:P131"/>
    <mergeCell ref="Q131:R131"/>
    <mergeCell ref="AA136:AB136"/>
    <mergeCell ref="S133:T133"/>
    <mergeCell ref="U133:V133"/>
    <mergeCell ref="AA133:AB133"/>
    <mergeCell ref="G134:H134"/>
    <mergeCell ref="I134:J134"/>
    <mergeCell ref="K134:L134"/>
    <mergeCell ref="M134:N134"/>
    <mergeCell ref="O134:P134"/>
    <mergeCell ref="Q134:R134"/>
    <mergeCell ref="S134:T134"/>
    <mergeCell ref="G133:H133"/>
    <mergeCell ref="I133:J133"/>
    <mergeCell ref="K133:L133"/>
    <mergeCell ref="M133:N133"/>
    <mergeCell ref="O133:P133"/>
    <mergeCell ref="Q133:R133"/>
    <mergeCell ref="U134:V134"/>
    <mergeCell ref="AA134:AB134"/>
    <mergeCell ref="S140:T140"/>
    <mergeCell ref="U140:V140"/>
    <mergeCell ref="S142:T142"/>
    <mergeCell ref="U142:V142"/>
    <mergeCell ref="G136:H136"/>
    <mergeCell ref="I136:J136"/>
    <mergeCell ref="K136:L136"/>
    <mergeCell ref="M136:N136"/>
    <mergeCell ref="O136:P136"/>
    <mergeCell ref="Q136:R136"/>
    <mergeCell ref="S136:T136"/>
    <mergeCell ref="U136:V136"/>
    <mergeCell ref="G142:H142"/>
    <mergeCell ref="I142:J142"/>
    <mergeCell ref="K142:L142"/>
    <mergeCell ref="M142:N142"/>
    <mergeCell ref="O142:P142"/>
    <mergeCell ref="Q142:R142"/>
    <mergeCell ref="G140:H140"/>
    <mergeCell ref="I140:J140"/>
    <mergeCell ref="K140:L140"/>
    <mergeCell ref="M140:N140"/>
    <mergeCell ref="O140:P140"/>
    <mergeCell ref="Q140:R140"/>
    <mergeCell ref="AA143:AB143"/>
    <mergeCell ref="G144:H144"/>
    <mergeCell ref="I144:J144"/>
    <mergeCell ref="K144:L144"/>
    <mergeCell ref="M144:N144"/>
    <mergeCell ref="O144:P144"/>
    <mergeCell ref="Q144:R144"/>
    <mergeCell ref="S144:T144"/>
    <mergeCell ref="U144:V144"/>
    <mergeCell ref="AA144:AB144"/>
    <mergeCell ref="G143:H143"/>
    <mergeCell ref="I143:J143"/>
    <mergeCell ref="K143:L143"/>
    <mergeCell ref="M143:N143"/>
    <mergeCell ref="O143:P143"/>
    <mergeCell ref="Q143:R143"/>
    <mergeCell ref="S143:T143"/>
    <mergeCell ref="S145:T145"/>
    <mergeCell ref="U145:V145"/>
    <mergeCell ref="AA145:AB145"/>
    <mergeCell ref="G146:H146"/>
    <mergeCell ref="I146:J146"/>
    <mergeCell ref="K146:L146"/>
    <mergeCell ref="M146:N146"/>
    <mergeCell ref="O146:P146"/>
    <mergeCell ref="Q146:R146"/>
    <mergeCell ref="S146:T146"/>
    <mergeCell ref="G145:H145"/>
    <mergeCell ref="I145:J145"/>
    <mergeCell ref="K145:L145"/>
    <mergeCell ref="M145:N145"/>
    <mergeCell ref="O145:P145"/>
    <mergeCell ref="Q145:R145"/>
    <mergeCell ref="S147:T147"/>
    <mergeCell ref="U147:V147"/>
    <mergeCell ref="AA147:AB147"/>
    <mergeCell ref="G148:H148"/>
    <mergeCell ref="I148:J148"/>
    <mergeCell ref="K148:L148"/>
    <mergeCell ref="M148:N148"/>
    <mergeCell ref="O148:P148"/>
    <mergeCell ref="Q148:R148"/>
    <mergeCell ref="S148:T148"/>
    <mergeCell ref="G147:H147"/>
    <mergeCell ref="I147:J147"/>
    <mergeCell ref="K147:L147"/>
    <mergeCell ref="M147:N147"/>
    <mergeCell ref="O147:P147"/>
    <mergeCell ref="Q147:R147"/>
    <mergeCell ref="U148:V148"/>
    <mergeCell ref="AA148:AB148"/>
    <mergeCell ref="G150:H150"/>
    <mergeCell ref="I150:J150"/>
    <mergeCell ref="K150:L150"/>
    <mergeCell ref="M150:N150"/>
    <mergeCell ref="O150:P150"/>
    <mergeCell ref="Q150:R150"/>
    <mergeCell ref="S150:T150"/>
    <mergeCell ref="U150:V150"/>
    <mergeCell ref="AA150:AB150"/>
    <mergeCell ref="G152:H152"/>
    <mergeCell ref="I152:J152"/>
    <mergeCell ref="K152:L152"/>
    <mergeCell ref="M152:N152"/>
    <mergeCell ref="O152:P152"/>
    <mergeCell ref="Q152:R152"/>
    <mergeCell ref="S152:T152"/>
    <mergeCell ref="U152:V152"/>
    <mergeCell ref="G162:H162"/>
    <mergeCell ref="G163:H163"/>
    <mergeCell ref="G164:H164"/>
    <mergeCell ref="G166:H166"/>
    <mergeCell ref="G167:H167"/>
    <mergeCell ref="G168:H168"/>
    <mergeCell ref="S153:T153"/>
    <mergeCell ref="U153:V153"/>
    <mergeCell ref="G154:H154"/>
    <mergeCell ref="I154:J154"/>
    <mergeCell ref="K154:L154"/>
    <mergeCell ref="M154:N154"/>
    <mergeCell ref="O154:P154"/>
    <mergeCell ref="Q154:R154"/>
    <mergeCell ref="S154:T154"/>
    <mergeCell ref="U154:V154"/>
    <mergeCell ref="G153:H153"/>
    <mergeCell ref="I153:J153"/>
    <mergeCell ref="K153:L153"/>
    <mergeCell ref="M153:N153"/>
    <mergeCell ref="O153:P153"/>
    <mergeCell ref="Q153:R153"/>
    <mergeCell ref="G179:H179"/>
    <mergeCell ref="G180:H180"/>
    <mergeCell ref="G181:H181"/>
    <mergeCell ref="G182:H182"/>
    <mergeCell ref="G183:H183"/>
    <mergeCell ref="G184:H184"/>
    <mergeCell ref="G169:H169"/>
    <mergeCell ref="G171:H171"/>
    <mergeCell ref="G172:H172"/>
    <mergeCell ref="G173:H173"/>
    <mergeCell ref="G175:H175"/>
    <mergeCell ref="G176:H176"/>
    <mergeCell ref="R203:S203"/>
    <mergeCell ref="T203:U203"/>
    <mergeCell ref="Z203:AA203"/>
    <mergeCell ref="AC203:AD203"/>
    <mergeCell ref="R204:S204"/>
    <mergeCell ref="T204:U204"/>
    <mergeCell ref="Z204:AA204"/>
    <mergeCell ref="AC204:AD204"/>
    <mergeCell ref="AC192:AD192"/>
    <mergeCell ref="AC193:AD193"/>
    <mergeCell ref="AC194:AD194"/>
    <mergeCell ref="AC195:AD195"/>
    <mergeCell ref="AC196:AD196"/>
    <mergeCell ref="R202:S202"/>
    <mergeCell ref="T202:U202"/>
    <mergeCell ref="Z202:AA202"/>
    <mergeCell ref="AC202:AD202"/>
    <mergeCell ref="R207:S207"/>
    <mergeCell ref="T207:U207"/>
    <mergeCell ref="Z207:AA207"/>
    <mergeCell ref="AC207:AD207"/>
    <mergeCell ref="R208:S208"/>
    <mergeCell ref="T208:U208"/>
    <mergeCell ref="Z208:AA208"/>
    <mergeCell ref="AC208:AD208"/>
    <mergeCell ref="R205:S205"/>
    <mergeCell ref="T205:U205"/>
    <mergeCell ref="Z205:AA205"/>
    <mergeCell ref="AC205:AD205"/>
    <mergeCell ref="R206:S206"/>
    <mergeCell ref="T206:U206"/>
    <mergeCell ref="Z206:AA206"/>
    <mergeCell ref="AC206:AD206"/>
    <mergeCell ref="T209:U209"/>
    <mergeCell ref="AC209:AD209"/>
    <mergeCell ref="F219:G219"/>
    <mergeCell ref="G222:H222"/>
    <mergeCell ref="I222:J222"/>
    <mergeCell ref="K222:L222"/>
    <mergeCell ref="M222:N222"/>
    <mergeCell ref="O222:P222"/>
    <mergeCell ref="Q222:R222"/>
    <mergeCell ref="S222:T222"/>
    <mergeCell ref="U222:V222"/>
    <mergeCell ref="W222:X222"/>
    <mergeCell ref="Y222:Z222"/>
    <mergeCell ref="AA222:AB222"/>
    <mergeCell ref="AC222:AD222"/>
    <mergeCell ref="G223:H223"/>
    <mergeCell ref="I223:J223"/>
    <mergeCell ref="K223:L223"/>
    <mergeCell ref="M223:N223"/>
    <mergeCell ref="O223:P223"/>
    <mergeCell ref="AC223:AD223"/>
    <mergeCell ref="G224:H224"/>
    <mergeCell ref="I224:J224"/>
    <mergeCell ref="K224:L224"/>
    <mergeCell ref="M224:N224"/>
    <mergeCell ref="O224:P224"/>
    <mergeCell ref="Q224:R224"/>
    <mergeCell ref="S224:T224"/>
    <mergeCell ref="U224:V224"/>
    <mergeCell ref="W224:X224"/>
    <mergeCell ref="Q223:R223"/>
    <mergeCell ref="S223:T223"/>
    <mergeCell ref="U223:V223"/>
    <mergeCell ref="W223:X223"/>
    <mergeCell ref="Y223:Z223"/>
    <mergeCell ref="AA223:AB223"/>
    <mergeCell ref="Y224:Z224"/>
    <mergeCell ref="AA224:AB224"/>
    <mergeCell ref="AC224:AD224"/>
    <mergeCell ref="Y228:Z228"/>
    <mergeCell ref="AA228:AB228"/>
    <mergeCell ref="AC228:AD228"/>
    <mergeCell ref="G230:H230"/>
    <mergeCell ref="I230:J230"/>
    <mergeCell ref="K230:L230"/>
    <mergeCell ref="M230:N230"/>
    <mergeCell ref="O230:P230"/>
    <mergeCell ref="AC230:AD230"/>
    <mergeCell ref="Q230:R230"/>
    <mergeCell ref="S230:T230"/>
    <mergeCell ref="U230:V230"/>
    <mergeCell ref="W230:X230"/>
    <mergeCell ref="Y230:Z230"/>
    <mergeCell ref="AA230:AB230"/>
    <mergeCell ref="G228:H228"/>
    <mergeCell ref="I228:J228"/>
    <mergeCell ref="K228:L228"/>
    <mergeCell ref="M228:N228"/>
    <mergeCell ref="O228:P228"/>
    <mergeCell ref="Q228:R228"/>
    <mergeCell ref="S228:T228"/>
    <mergeCell ref="U228:V228"/>
    <mergeCell ref="W228:X228"/>
    <mergeCell ref="Y231:Z231"/>
    <mergeCell ref="AA231:AB231"/>
    <mergeCell ref="AC231:AD231"/>
    <mergeCell ref="G232:H232"/>
    <mergeCell ref="I232:J232"/>
    <mergeCell ref="K232:L232"/>
    <mergeCell ref="M232:N232"/>
    <mergeCell ref="O232:P232"/>
    <mergeCell ref="Q232:R232"/>
    <mergeCell ref="S232:T232"/>
    <mergeCell ref="U232:V232"/>
    <mergeCell ref="W232:X232"/>
    <mergeCell ref="Y232:Z232"/>
    <mergeCell ref="AA232:AB232"/>
    <mergeCell ref="AC232:AD232"/>
    <mergeCell ref="G231:H231"/>
    <mergeCell ref="I231:J231"/>
    <mergeCell ref="K231:L231"/>
    <mergeCell ref="M231:N231"/>
    <mergeCell ref="O231:P231"/>
    <mergeCell ref="Q231:R231"/>
    <mergeCell ref="S231:T231"/>
    <mergeCell ref="U231:V231"/>
    <mergeCell ref="W231:X231"/>
    <mergeCell ref="G234:H234"/>
    <mergeCell ref="I234:J234"/>
    <mergeCell ref="K234:L234"/>
    <mergeCell ref="M234:N234"/>
    <mergeCell ref="O234:P234"/>
    <mergeCell ref="AC234:AD234"/>
    <mergeCell ref="G240:H240"/>
    <mergeCell ref="I240:J240"/>
    <mergeCell ref="K240:L240"/>
    <mergeCell ref="M240:N240"/>
    <mergeCell ref="O240:P240"/>
    <mergeCell ref="Q240:R240"/>
    <mergeCell ref="S240:T240"/>
    <mergeCell ref="U240:V240"/>
    <mergeCell ref="W240:X240"/>
    <mergeCell ref="Q234:R234"/>
    <mergeCell ref="S234:T234"/>
    <mergeCell ref="U234:V234"/>
    <mergeCell ref="W234:X234"/>
    <mergeCell ref="Y234:Z234"/>
    <mergeCell ref="AA234:AB234"/>
    <mergeCell ref="Y240:Z240"/>
    <mergeCell ref="AA240:AB240"/>
    <mergeCell ref="AC240:AD240"/>
    <mergeCell ref="Y241:Z241"/>
    <mergeCell ref="AA241:AB241"/>
    <mergeCell ref="AC241:AD241"/>
    <mergeCell ref="G244:H244"/>
    <mergeCell ref="I244:J244"/>
    <mergeCell ref="K244:L244"/>
    <mergeCell ref="M244:N244"/>
    <mergeCell ref="O244:P244"/>
    <mergeCell ref="AC244:AD244"/>
    <mergeCell ref="Q244:R244"/>
    <mergeCell ref="S244:T244"/>
    <mergeCell ref="U244:V244"/>
    <mergeCell ref="W244:X244"/>
    <mergeCell ref="Y244:Z244"/>
    <mergeCell ref="AA244:AB244"/>
    <mergeCell ref="G241:H241"/>
    <mergeCell ref="I241:J241"/>
    <mergeCell ref="K241:L241"/>
    <mergeCell ref="M241:N241"/>
    <mergeCell ref="O241:P241"/>
    <mergeCell ref="Q241:R241"/>
    <mergeCell ref="S241:T241"/>
    <mergeCell ref="U241:V241"/>
    <mergeCell ref="W241:X241"/>
    <mergeCell ref="Y245:Z245"/>
    <mergeCell ref="AA245:AB245"/>
    <mergeCell ref="AC245:AD245"/>
    <mergeCell ref="G246:H246"/>
    <mergeCell ref="I246:J246"/>
    <mergeCell ref="K246:L246"/>
    <mergeCell ref="M246:N246"/>
    <mergeCell ref="O246:P246"/>
    <mergeCell ref="Q246:R246"/>
    <mergeCell ref="S246:T246"/>
    <mergeCell ref="U246:V246"/>
    <mergeCell ref="W246:X246"/>
    <mergeCell ref="Y246:Z246"/>
    <mergeCell ref="AA246:AB246"/>
    <mergeCell ref="AC246:AD246"/>
    <mergeCell ref="G245:H245"/>
    <mergeCell ref="I245:J245"/>
    <mergeCell ref="K245:L245"/>
    <mergeCell ref="M245:N245"/>
    <mergeCell ref="O245:P245"/>
    <mergeCell ref="Q245:R245"/>
    <mergeCell ref="S245:T245"/>
    <mergeCell ref="U245:V245"/>
    <mergeCell ref="W245:X245"/>
    <mergeCell ref="G247:H247"/>
    <mergeCell ref="I247:J247"/>
    <mergeCell ref="K247:L247"/>
    <mergeCell ref="M247:N247"/>
    <mergeCell ref="O247:P247"/>
    <mergeCell ref="AC247:AD247"/>
    <mergeCell ref="G249:H249"/>
    <mergeCell ref="I249:J249"/>
    <mergeCell ref="K249:L249"/>
    <mergeCell ref="M249:N249"/>
    <mergeCell ref="O249:P249"/>
    <mergeCell ref="Q249:R249"/>
    <mergeCell ref="S249:T249"/>
    <mergeCell ref="U249:V249"/>
    <mergeCell ref="W249:X249"/>
    <mergeCell ref="Q247:R247"/>
    <mergeCell ref="S247:T247"/>
    <mergeCell ref="U247:V247"/>
    <mergeCell ref="W247:X247"/>
    <mergeCell ref="Y247:Z247"/>
    <mergeCell ref="AA247:AB247"/>
    <mergeCell ref="Y249:Z249"/>
    <mergeCell ref="AA249:AB249"/>
    <mergeCell ref="AC249:AD249"/>
    <mergeCell ref="Y250:Z250"/>
    <mergeCell ref="AA250:AB250"/>
    <mergeCell ref="AC250:AD250"/>
    <mergeCell ref="G251:H251"/>
    <mergeCell ref="I251:J251"/>
    <mergeCell ref="K251:L251"/>
    <mergeCell ref="M251:N251"/>
    <mergeCell ref="O251:P251"/>
    <mergeCell ref="AC251:AD251"/>
    <mergeCell ref="Q251:R251"/>
    <mergeCell ref="S251:T251"/>
    <mergeCell ref="U251:V251"/>
    <mergeCell ref="W251:X251"/>
    <mergeCell ref="Y251:Z251"/>
    <mergeCell ref="AA251:AB251"/>
    <mergeCell ref="G250:H250"/>
    <mergeCell ref="I250:J250"/>
    <mergeCell ref="K250:L250"/>
    <mergeCell ref="M250:N250"/>
    <mergeCell ref="O250:P250"/>
    <mergeCell ref="Q250:R250"/>
    <mergeCell ref="S250:T250"/>
    <mergeCell ref="U250:V250"/>
    <mergeCell ref="W250:X250"/>
    <mergeCell ref="Y252:Z252"/>
    <mergeCell ref="AA252:AB252"/>
    <mergeCell ref="AC252:AD252"/>
    <mergeCell ref="G253:H253"/>
    <mergeCell ref="I253:J253"/>
    <mergeCell ref="K253:L253"/>
    <mergeCell ref="M253:N253"/>
    <mergeCell ref="O253:P253"/>
    <mergeCell ref="Q253:R253"/>
    <mergeCell ref="S253:T253"/>
    <mergeCell ref="U253:V253"/>
    <mergeCell ref="W253:X253"/>
    <mergeCell ref="Y253:Z253"/>
    <mergeCell ref="AA253:AB253"/>
    <mergeCell ref="AC253:AD253"/>
    <mergeCell ref="G252:H252"/>
    <mergeCell ref="I252:J252"/>
    <mergeCell ref="K252:L252"/>
    <mergeCell ref="M252:N252"/>
    <mergeCell ref="O252:P252"/>
    <mergeCell ref="Q252:R252"/>
    <mergeCell ref="S252:T252"/>
    <mergeCell ref="U252:V252"/>
    <mergeCell ref="W252:X252"/>
    <mergeCell ref="G254:H254"/>
    <mergeCell ref="I254:J254"/>
    <mergeCell ref="K254:L254"/>
    <mergeCell ref="M254:N254"/>
    <mergeCell ref="O254:P254"/>
    <mergeCell ref="AC254:AD254"/>
    <mergeCell ref="G255:H255"/>
    <mergeCell ref="I255:J255"/>
    <mergeCell ref="K255:L255"/>
    <mergeCell ref="M255:N255"/>
    <mergeCell ref="O255:P255"/>
    <mergeCell ref="Q255:R255"/>
    <mergeCell ref="S255:T255"/>
    <mergeCell ref="U255:V255"/>
    <mergeCell ref="W255:X255"/>
    <mergeCell ref="Q254:R254"/>
    <mergeCell ref="S254:T254"/>
    <mergeCell ref="U254:V254"/>
    <mergeCell ref="W254:X254"/>
    <mergeCell ref="Y254:Z254"/>
    <mergeCell ref="AA254:AB254"/>
    <mergeCell ref="Y255:Z255"/>
    <mergeCell ref="AA255:AB255"/>
    <mergeCell ref="AC255:AD255"/>
    <mergeCell ref="Y256:Z256"/>
    <mergeCell ref="AA256:AB256"/>
    <mergeCell ref="AC256:AD256"/>
    <mergeCell ref="G258:H258"/>
    <mergeCell ref="I258:J258"/>
    <mergeCell ref="K258:L258"/>
    <mergeCell ref="M258:N258"/>
    <mergeCell ref="O258:P258"/>
    <mergeCell ref="AC258:AD258"/>
    <mergeCell ref="Q258:R258"/>
    <mergeCell ref="S258:T258"/>
    <mergeCell ref="U258:V258"/>
    <mergeCell ref="W258:X258"/>
    <mergeCell ref="Y258:Z258"/>
    <mergeCell ref="AA258:AB258"/>
    <mergeCell ref="G256:H256"/>
    <mergeCell ref="I256:J256"/>
    <mergeCell ref="K256:L256"/>
    <mergeCell ref="M256:N256"/>
    <mergeCell ref="O256:P256"/>
    <mergeCell ref="Q256:R256"/>
    <mergeCell ref="S256:T256"/>
    <mergeCell ref="U256:V256"/>
    <mergeCell ref="W256:X256"/>
    <mergeCell ref="Y260:Z260"/>
    <mergeCell ref="AA260:AB260"/>
    <mergeCell ref="AC260:AD260"/>
    <mergeCell ref="G261:H261"/>
    <mergeCell ref="I261:J261"/>
    <mergeCell ref="K261:L261"/>
    <mergeCell ref="M261:N261"/>
    <mergeCell ref="O261:P261"/>
    <mergeCell ref="Q261:R261"/>
    <mergeCell ref="S261:T261"/>
    <mergeCell ref="U261:V261"/>
    <mergeCell ref="W261:X261"/>
    <mergeCell ref="Y261:Z261"/>
    <mergeCell ref="AA261:AB261"/>
    <mergeCell ref="AC261:AD261"/>
    <mergeCell ref="G260:H260"/>
    <mergeCell ref="I260:J260"/>
    <mergeCell ref="K260:L260"/>
    <mergeCell ref="M260:N260"/>
    <mergeCell ref="O260:P260"/>
    <mergeCell ref="Q260:R260"/>
    <mergeCell ref="S260:T260"/>
    <mergeCell ref="U260:V260"/>
    <mergeCell ref="W260:X260"/>
    <mergeCell ref="G263:H263"/>
    <mergeCell ref="I263:J263"/>
    <mergeCell ref="K263:L263"/>
    <mergeCell ref="M263:N263"/>
    <mergeCell ref="O263:P263"/>
    <mergeCell ref="AC263:AD263"/>
    <mergeCell ref="G264:H264"/>
    <mergeCell ref="I264:J264"/>
    <mergeCell ref="K264:L264"/>
    <mergeCell ref="M264:N264"/>
    <mergeCell ref="O264:P264"/>
    <mergeCell ref="Q264:R264"/>
    <mergeCell ref="S264:T264"/>
    <mergeCell ref="U264:V264"/>
    <mergeCell ref="W264:X264"/>
    <mergeCell ref="Q263:R263"/>
    <mergeCell ref="S263:T263"/>
    <mergeCell ref="U263:V263"/>
    <mergeCell ref="W263:X263"/>
    <mergeCell ref="Y263:Z263"/>
    <mergeCell ref="AA263:AB263"/>
    <mergeCell ref="Y264:Z264"/>
    <mergeCell ref="AA264:AB264"/>
    <mergeCell ref="AC264:AD264"/>
    <mergeCell ref="Y265:Z265"/>
    <mergeCell ref="AA265:AB265"/>
    <mergeCell ref="AC265:AD265"/>
    <mergeCell ref="G266:H266"/>
    <mergeCell ref="I266:J266"/>
    <mergeCell ref="K266:L266"/>
    <mergeCell ref="M266:N266"/>
    <mergeCell ref="O266:P266"/>
    <mergeCell ref="AC266:AD266"/>
    <mergeCell ref="Y266:Z266"/>
    <mergeCell ref="AA266:AB266"/>
    <mergeCell ref="G265:H265"/>
    <mergeCell ref="I265:J265"/>
    <mergeCell ref="K265:L265"/>
    <mergeCell ref="M265:N265"/>
    <mergeCell ref="O265:P265"/>
    <mergeCell ref="Q265:R265"/>
    <mergeCell ref="S265:T265"/>
    <mergeCell ref="U265:V265"/>
    <mergeCell ref="W265:X265"/>
    <mergeCell ref="L272:M272"/>
    <mergeCell ref="L273:M273"/>
    <mergeCell ref="L274:M274"/>
    <mergeCell ref="L275:M275"/>
    <mergeCell ref="L276:M276"/>
    <mergeCell ref="Q266:R266"/>
    <mergeCell ref="S266:T266"/>
    <mergeCell ref="U266:V266"/>
    <mergeCell ref="W266:X266"/>
    <mergeCell ref="J297:K297"/>
    <mergeCell ref="J298:K298"/>
    <mergeCell ref="J300:K300"/>
    <mergeCell ref="J304:K304"/>
    <mergeCell ref="J305:K305"/>
    <mergeCell ref="J306:K306"/>
    <mergeCell ref="B281:O281"/>
    <mergeCell ref="S281:Y281"/>
    <mergeCell ref="B282:O282"/>
    <mergeCell ref="B283:O283"/>
    <mergeCell ref="J295:K295"/>
    <mergeCell ref="J296:K296"/>
    <mergeCell ref="B317:O317"/>
    <mergeCell ref="B318:O318"/>
    <mergeCell ref="B319:O319"/>
    <mergeCell ref="B320:O320"/>
    <mergeCell ref="B321:O321"/>
    <mergeCell ref="J307:K307"/>
    <mergeCell ref="J308:K308"/>
    <mergeCell ref="J309:K309"/>
    <mergeCell ref="J311:K311"/>
    <mergeCell ref="J314:K314"/>
    <mergeCell ref="B316:O316"/>
  </mergeCells>
  <conditionalFormatting sqref="N314 J314">
    <cfRule type="cellIs" dxfId="48" priority="49" stopIfTrue="1" operator="lessThan">
      <formula>0</formula>
    </cfRule>
  </conditionalFormatting>
  <conditionalFormatting sqref="M277:N277">
    <cfRule type="cellIs" dxfId="47" priority="48" stopIfTrue="1" operator="equal">
      <formula>#DIV/0!</formula>
    </cfRule>
  </conditionalFormatting>
  <conditionalFormatting sqref="G87:U87 W87">
    <cfRule type="cellIs" dxfId="46" priority="47" stopIfTrue="1" operator="equal">
      <formula>0</formula>
    </cfRule>
  </conditionalFormatting>
  <conditionalFormatting sqref="AA122">
    <cfRule type="cellIs" dxfId="45" priority="46" stopIfTrue="1" operator="equal">
      <formula>1</formula>
    </cfRule>
  </conditionalFormatting>
  <conditionalFormatting sqref="AA136">
    <cfRule type="cellIs" dxfId="44" priority="45" stopIfTrue="1" operator="equal">
      <formula>1</formula>
    </cfRule>
  </conditionalFormatting>
  <conditionalFormatting sqref="I125:J125">
    <cfRule type="cellIs" dxfId="43" priority="44" stopIfTrue="1" operator="equal">
      <formula>"Offen?"</formula>
    </cfRule>
  </conditionalFormatting>
  <conditionalFormatting sqref="K125:L125">
    <cfRule type="cellIs" dxfId="42" priority="43" stopIfTrue="1" operator="equal">
      <formula>"Offen?"</formula>
    </cfRule>
  </conditionalFormatting>
  <conditionalFormatting sqref="M125:N125">
    <cfRule type="cellIs" dxfId="41" priority="42" stopIfTrue="1" operator="equal">
      <formula>"Offen?"</formula>
    </cfRule>
  </conditionalFormatting>
  <conditionalFormatting sqref="O125:P125">
    <cfRule type="cellIs" dxfId="40" priority="41" stopIfTrue="1" operator="equal">
      <formula>"Offen?"</formula>
    </cfRule>
  </conditionalFormatting>
  <conditionalFormatting sqref="Q125:R125">
    <cfRule type="cellIs" dxfId="39" priority="40" stopIfTrue="1" operator="equal">
      <formula>"Offen?"</formula>
    </cfRule>
  </conditionalFormatting>
  <conditionalFormatting sqref="S125:T125">
    <cfRule type="cellIs" dxfId="38" priority="39" stopIfTrue="1" operator="equal">
      <formula>"Offen?"</formula>
    </cfRule>
  </conditionalFormatting>
  <conditionalFormatting sqref="AA150">
    <cfRule type="cellIs" dxfId="37" priority="38" stopIfTrue="1" operator="equal">
      <formula>1</formula>
    </cfRule>
  </conditionalFormatting>
  <conditionalFormatting sqref="I139:J139">
    <cfRule type="cellIs" dxfId="36" priority="37" stopIfTrue="1" operator="equal">
      <formula>"Offen?"</formula>
    </cfRule>
  </conditionalFormatting>
  <conditionalFormatting sqref="K139:L139">
    <cfRule type="cellIs" dxfId="35" priority="36" stopIfTrue="1" operator="equal">
      <formula>"Offen?"</formula>
    </cfRule>
  </conditionalFormatting>
  <conditionalFormatting sqref="M139:N139">
    <cfRule type="cellIs" dxfId="34" priority="35" stopIfTrue="1" operator="equal">
      <formula>"Offen?"</formula>
    </cfRule>
  </conditionalFormatting>
  <conditionalFormatting sqref="O139:P139">
    <cfRule type="cellIs" dxfId="33" priority="34" stopIfTrue="1" operator="equal">
      <formula>"Offen?"</formula>
    </cfRule>
  </conditionalFormatting>
  <conditionalFormatting sqref="Q139:R139">
    <cfRule type="cellIs" dxfId="32" priority="33" stopIfTrue="1" operator="equal">
      <formula>"Offen?"</formula>
    </cfRule>
  </conditionalFormatting>
  <conditionalFormatting sqref="S139:T139">
    <cfRule type="cellIs" dxfId="31" priority="32" stopIfTrue="1" operator="equal">
      <formula>"Offen?"</formula>
    </cfRule>
  </conditionalFormatting>
  <conditionalFormatting sqref="M171">
    <cfRule type="cellIs" dxfId="30" priority="31" stopIfTrue="1" operator="greaterThan">
      <formula>0.8</formula>
    </cfRule>
  </conditionalFormatting>
  <conditionalFormatting sqref="S126:S127 G126:G127 I126:I127 K126:K127 M126:M127 O126:O127 Q126:Q127 G128:T128">
    <cfRule type="cellIs" dxfId="29" priority="29" stopIfTrue="1" operator="equal">
      <formula>0</formula>
    </cfRule>
  </conditionalFormatting>
  <conditionalFormatting sqref="G112:T114">
    <cfRule type="cellIs" dxfId="28" priority="30" stopIfTrue="1" operator="equal">
      <formula>0</formula>
    </cfRule>
  </conditionalFormatting>
  <conditionalFormatting sqref="G126:T128">
    <cfRule type="cellIs" dxfId="27" priority="28" stopIfTrue="1" operator="equal">
      <formula>0</formula>
    </cfRule>
  </conditionalFormatting>
  <conditionalFormatting sqref="S140:S141 G140:G141 I140:I141 K140:K141 M140:M141 O140:O141 Q140:Q141 G142:T142">
    <cfRule type="cellIs" dxfId="26" priority="27" stopIfTrue="1" operator="equal">
      <formula>0</formula>
    </cfRule>
  </conditionalFormatting>
  <conditionalFormatting sqref="G140:T142">
    <cfRule type="cellIs" dxfId="25" priority="26" stopIfTrue="1" operator="equal">
      <formula>0</formula>
    </cfRule>
  </conditionalFormatting>
  <conditionalFormatting sqref="G110:T110">
    <cfRule type="cellIs" dxfId="24" priority="25" stopIfTrue="1" operator="equal">
      <formula>"Geschl."</formula>
    </cfRule>
  </conditionalFormatting>
  <conditionalFormatting sqref="G124:T124">
    <cfRule type="cellIs" dxfId="23" priority="24" stopIfTrue="1" operator="equal">
      <formula>"Geschl."</formula>
    </cfRule>
  </conditionalFormatting>
  <conditionalFormatting sqref="G138:T138">
    <cfRule type="cellIs" dxfId="22" priority="23" stopIfTrue="1" operator="equal">
      <formula>"Geschl."</formula>
    </cfRule>
  </conditionalFormatting>
  <conditionalFormatting sqref="M162:S164">
    <cfRule type="top10" dxfId="21" priority="21" stopIfTrue="1" percent="1" bottom="1" rank="20"/>
    <cfRule type="top10" dxfId="20" priority="22" stopIfTrue="1" percent="1" rank="20"/>
  </conditionalFormatting>
  <conditionalFormatting sqref="M172">
    <cfRule type="cellIs" dxfId="19" priority="20" stopIfTrue="1" operator="lessThan">
      <formula>0.3</formula>
    </cfRule>
  </conditionalFormatting>
  <conditionalFormatting sqref="M199">
    <cfRule type="cellIs" dxfId="18" priority="19" stopIfTrue="1" operator="equal">
      <formula>0</formula>
    </cfRule>
  </conditionalFormatting>
  <conditionalFormatting sqref="G117:T117">
    <cfRule type="cellIs" dxfId="17" priority="18" stopIfTrue="1" operator="equal">
      <formula>0</formula>
    </cfRule>
  </conditionalFormatting>
  <conditionalFormatting sqref="G131:H131">
    <cfRule type="cellIs" dxfId="16" priority="16" stopIfTrue="1" operator="equal">
      <formula>0</formula>
    </cfRule>
  </conditionalFormatting>
  <conditionalFormatting sqref="G131:H131">
    <cfRule type="cellIs" dxfId="15" priority="17" stopIfTrue="1" operator="equal">
      <formula>0</formula>
    </cfRule>
  </conditionalFormatting>
  <conditionalFormatting sqref="I131:T131">
    <cfRule type="cellIs" dxfId="14" priority="15" stopIfTrue="1" operator="equal">
      <formula>0</formula>
    </cfRule>
  </conditionalFormatting>
  <conditionalFormatting sqref="I131:T131">
    <cfRule type="cellIs" dxfId="13" priority="14" stopIfTrue="1" operator="equal">
      <formula>0</formula>
    </cfRule>
  </conditionalFormatting>
  <conditionalFormatting sqref="G132:T132">
    <cfRule type="cellIs" dxfId="12" priority="13" stopIfTrue="1" operator="equal">
      <formula>0</formula>
    </cfRule>
  </conditionalFormatting>
  <conditionalFormatting sqref="G132:T132">
    <cfRule type="cellIs" dxfId="11" priority="12" stopIfTrue="1" operator="equal">
      <formula>0</formula>
    </cfRule>
  </conditionalFormatting>
  <conditionalFormatting sqref="E132">
    <cfRule type="cellIs" dxfId="10" priority="11" stopIfTrue="1" operator="lessThan">
      <formula>1</formula>
    </cfRule>
  </conditionalFormatting>
  <conditionalFormatting sqref="E118">
    <cfRule type="cellIs" dxfId="9" priority="10" stopIfTrue="1" operator="lessThan">
      <formula>1</formula>
    </cfRule>
  </conditionalFormatting>
  <conditionalFormatting sqref="I118:T118">
    <cfRule type="cellIs" dxfId="8" priority="6" stopIfTrue="1" operator="equal">
      <formula>0</formula>
    </cfRule>
  </conditionalFormatting>
  <conditionalFormatting sqref="G146:T146">
    <cfRule type="cellIs" dxfId="7" priority="1" stopIfTrue="1" operator="equal">
      <formula>0</formula>
    </cfRule>
  </conditionalFormatting>
  <conditionalFormatting sqref="G118:H118">
    <cfRule type="cellIs" dxfId="6" priority="9" stopIfTrue="1" operator="equal">
      <formula>0</formula>
    </cfRule>
  </conditionalFormatting>
  <conditionalFormatting sqref="G118:H118">
    <cfRule type="cellIs" dxfId="5" priority="8" stopIfTrue="1" operator="equal">
      <formula>0</formula>
    </cfRule>
  </conditionalFormatting>
  <conditionalFormatting sqref="I118:T118">
    <cfRule type="cellIs" dxfId="4" priority="7" stopIfTrue="1" operator="equal">
      <formula>0</formula>
    </cfRule>
  </conditionalFormatting>
  <conditionalFormatting sqref="E146">
    <cfRule type="cellIs" dxfId="3" priority="3" stopIfTrue="1" operator="lessThan">
      <formula>1</formula>
    </cfRule>
  </conditionalFormatting>
  <conditionalFormatting sqref="G145:T145">
    <cfRule type="cellIs" dxfId="2" priority="5" stopIfTrue="1" operator="equal">
      <formula>0</formula>
    </cfRule>
  </conditionalFormatting>
  <conditionalFormatting sqref="G145:T145">
    <cfRule type="cellIs" dxfId="1" priority="4" stopIfTrue="1" operator="equal">
      <formula>0</formula>
    </cfRule>
  </conditionalFormatting>
  <conditionalFormatting sqref="G146:T146">
    <cfRule type="cellIs" dxfId="0" priority="2" stopIfTrue="1" operator="equal">
      <formula>0</formula>
    </cfRule>
  </conditionalFormatting>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Manager>Financina</Manager>
  <Company>Financina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Finanztool Gastronomie</dc:title>
  <dc:creator>Ivan Stefanovic</dc:creator>
  <cp:lastModifiedBy>Ivan Stefanovic</cp:lastModifiedBy>
  <cp:lastPrinted>2018-12-19T11:01:08Z</cp:lastPrinted>
  <dcterms:created xsi:type="dcterms:W3CDTF">2018-12-17T20:46:46Z</dcterms:created>
  <dcterms:modified xsi:type="dcterms:W3CDTF">2019-02-10T21:57:52Z</dcterms:modified>
</cp:coreProperties>
</file>